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0" windowWidth="10980" windowHeight="8250" activeTab="1"/>
  </bookViews>
  <sheets>
    <sheet name="poules" sheetId="1" r:id="rId1"/>
    <sheet name="grille de 6" sheetId="2" r:id="rId2"/>
    <sheet name="tri" sheetId="3" r:id="rId3"/>
  </sheets>
  <externalReferences>
    <externalReference r:id="rId6"/>
  </externalReferences>
  <definedNames>
    <definedName name="_xlnm._FilterDatabase" localSheetId="2" hidden="1">'tri'!$A$4:$H$139</definedName>
    <definedName name="bd">'[1]tri'!$A:$E</definedName>
    <definedName name="ETIQUETTES">'tri'!$C$9:$F$121</definedName>
  </definedNames>
  <calcPr fullCalcOnLoad="1"/>
</workbook>
</file>

<file path=xl/sharedStrings.xml><?xml version="1.0" encoding="utf-8"?>
<sst xmlns="http://schemas.openxmlformats.org/spreadsheetml/2006/main" count="548" uniqueCount="224">
  <si>
    <t>N°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</si>
  <si>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</si>
  <si>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</si>
  <si>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</si>
  <si>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</si>
  <si>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</si>
  <si>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</si>
  <si>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</si>
  <si>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</si>
  <si>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</si>
  <si>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</si>
  <si>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</si>
  <si>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</si>
  <si>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</si>
  <si>
    <t>CHAMPIONNAT 85</t>
  </si>
  <si>
    <t>POIRE SUR VIE</t>
  </si>
  <si>
    <t>(MAS)</t>
  </si>
  <si>
    <t>CHAMBRETAUD</t>
  </si>
  <si>
    <t>ST GEORGES MONTAIGU</t>
  </si>
  <si>
    <t>GUYONNIERE</t>
  </si>
  <si>
    <t>ST PHILBERT BOUAINE</t>
  </si>
  <si>
    <t>ST HILAIRE DE LOULAY</t>
  </si>
  <si>
    <t>(MX)</t>
  </si>
  <si>
    <t>(FEM)</t>
  </si>
  <si>
    <t>CUGAND</t>
  </si>
  <si>
    <t>CHAUCHE</t>
  </si>
  <si>
    <t>MONTAIGU</t>
  </si>
  <si>
    <t>BREM SUR MER</t>
  </si>
  <si>
    <t>GROSBREUIL</t>
  </si>
  <si>
    <t>ANGLES</t>
  </si>
  <si>
    <t>BEAULIEU S/LA ROCHE</t>
  </si>
  <si>
    <t>M</t>
  </si>
  <si>
    <t>O</t>
  </si>
  <si>
    <t>P</t>
  </si>
  <si>
    <t>CHEFFOIS-COLLINES</t>
  </si>
  <si>
    <t>TREIZE SEPTIERS</t>
  </si>
  <si>
    <t>MINI-POUSSINS</t>
  </si>
  <si>
    <t>Poule</t>
  </si>
  <si>
    <t>BOUFFERE</t>
  </si>
  <si>
    <t>LES LUCS / BOULOGNE</t>
  </si>
  <si>
    <t>COEX</t>
  </si>
  <si>
    <t>HERBIERS</t>
  </si>
  <si>
    <t>FERRIERE</t>
  </si>
  <si>
    <t>LANDERONDE</t>
  </si>
  <si>
    <t>CHANTONNAY</t>
  </si>
  <si>
    <t>CHAIZE GIRAUD</t>
  </si>
  <si>
    <t>COMMEQUIERS</t>
  </si>
  <si>
    <t>Club</t>
  </si>
  <si>
    <t>éq.</t>
  </si>
  <si>
    <t>cat.</t>
  </si>
  <si>
    <t>poule</t>
  </si>
  <si>
    <t>cat</t>
  </si>
  <si>
    <t>LUCON</t>
  </si>
  <si>
    <t>SMASH</t>
  </si>
  <si>
    <t>ST REVEREND</t>
  </si>
  <si>
    <t>MOUCHAMPS</t>
  </si>
  <si>
    <t>MOUILLERON</t>
  </si>
  <si>
    <t>Phase 2</t>
  </si>
  <si>
    <t>1ère journée aller</t>
  </si>
  <si>
    <t>-</t>
  </si>
  <si>
    <t xml:space="preserve">2ème journée aller </t>
  </si>
  <si>
    <t xml:space="preserve">3ème journée aller </t>
  </si>
  <si>
    <t xml:space="preserve">4ème journée aller </t>
  </si>
  <si>
    <t xml:space="preserve">5ème journée aller </t>
  </si>
  <si>
    <t>Match à rejouer ou avancé</t>
  </si>
  <si>
    <t>PHASE 2</t>
  </si>
  <si>
    <t>BRETIGNOLLES</t>
  </si>
  <si>
    <t>CHAILLE / LES ORMEAUX</t>
  </si>
  <si>
    <t>ESSARTS</t>
  </si>
  <si>
    <t>MARTINET</t>
  </si>
  <si>
    <t>POB</t>
  </si>
  <si>
    <t>ST FLORENT DES BOIS</t>
  </si>
  <si>
    <t>ST FULGENT</t>
  </si>
  <si>
    <t>ST GERMAIN</t>
  </si>
  <si>
    <t>ST MALO DU BOIS</t>
  </si>
  <si>
    <t>ST PROUANT</t>
  </si>
  <si>
    <t>AIZENAY</t>
  </si>
  <si>
    <t>BC LES 3 RIVIERES</t>
  </si>
  <si>
    <t>BOULOGNE</t>
  </si>
  <si>
    <t>COPECHAGNIERE</t>
  </si>
  <si>
    <t>SALLERTAINE</t>
  </si>
  <si>
    <t>VENANSAULT</t>
  </si>
  <si>
    <t>Q</t>
  </si>
  <si>
    <t>Grille de 6 - Championnat 85 -  2010/2011</t>
  </si>
  <si>
    <t>ANVOL ANTIGNY</t>
  </si>
  <si>
    <t>BENET</t>
  </si>
  <si>
    <t>CHAVAGNES EN PAILLERS</t>
  </si>
  <si>
    <t>CHAVAGNES LES REDOUX</t>
  </si>
  <si>
    <t>DOMPIERRE</t>
  </si>
  <si>
    <t>EXEMPT</t>
  </si>
  <si>
    <t>FONTENAY</t>
  </si>
  <si>
    <t>GENETOUZE</t>
  </si>
  <si>
    <t>ILE D'OLONNE</t>
  </si>
  <si>
    <t>MONTOURNAIS</t>
  </si>
  <si>
    <t>MONSIREIGNE</t>
  </si>
  <si>
    <t>MOTHE ACHARD</t>
  </si>
  <si>
    <t>RIEZ VIE BASKET</t>
  </si>
  <si>
    <t>ROBRETIERES</t>
  </si>
  <si>
    <t>ROCHESERVIERE</t>
  </si>
  <si>
    <t>SBY</t>
  </si>
  <si>
    <t>ST MATHURIN</t>
  </si>
  <si>
    <t>MOUTIERS /LAY</t>
  </si>
  <si>
    <t>CHALLANS</t>
  </si>
  <si>
    <t>TALMONT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</si>
  <si>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</si>
  <si>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</si>
  <si>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</si>
  <si>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</si>
  <si>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</si>
  <si>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</si>
  <si>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</si>
  <si>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</si>
  <si>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</si>
  <si>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</si>
  <si>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B5</t>
  </si>
  <si>
    <t>B6</t>
  </si>
  <si>
    <t>C1</t>
  </si>
  <si>
    <t>C2</t>
  </si>
  <si>
    <t>C3</t>
  </si>
  <si>
    <t>C4</t>
  </si>
  <si>
    <t>C6</t>
  </si>
  <si>
    <t>D1</t>
  </si>
  <si>
    <t>D2</t>
  </si>
  <si>
    <t>D3</t>
  </si>
  <si>
    <t>D4</t>
  </si>
  <si>
    <t>D5</t>
  </si>
  <si>
    <t>D6</t>
  </si>
  <si>
    <t>C5</t>
  </si>
  <si>
    <t>E1</t>
  </si>
  <si>
    <t>E2</t>
  </si>
  <si>
    <t>E3</t>
  </si>
  <si>
    <t>E4</t>
  </si>
  <si>
    <t>E5</t>
  </si>
  <si>
    <t>E6</t>
  </si>
  <si>
    <t>F1</t>
  </si>
  <si>
    <t>F2</t>
  </si>
  <si>
    <t>F3</t>
  </si>
  <si>
    <t>F4</t>
  </si>
  <si>
    <t>F5</t>
  </si>
  <si>
    <t>F6</t>
  </si>
  <si>
    <t>G1</t>
  </si>
  <si>
    <t>G2</t>
  </si>
  <si>
    <t>G3</t>
  </si>
  <si>
    <t>G4</t>
  </si>
  <si>
    <t>G5</t>
  </si>
  <si>
    <t>G6</t>
  </si>
  <si>
    <t>RVBC</t>
  </si>
  <si>
    <t>H1</t>
  </si>
  <si>
    <t>H2</t>
  </si>
  <si>
    <t>H3</t>
  </si>
  <si>
    <t>H4</t>
  </si>
  <si>
    <t>H5</t>
  </si>
  <si>
    <t>H6</t>
  </si>
  <si>
    <t>R</t>
  </si>
  <si>
    <t>S</t>
  </si>
  <si>
    <t>I1</t>
  </si>
  <si>
    <t>I2</t>
  </si>
  <si>
    <t>I3</t>
  </si>
  <si>
    <t>I4</t>
  </si>
  <si>
    <t>I5</t>
  </si>
  <si>
    <t>I6</t>
  </si>
  <si>
    <t>J1</t>
  </si>
  <si>
    <t>J2</t>
  </si>
  <si>
    <t>J3</t>
  </si>
  <si>
    <t>J4</t>
  </si>
  <si>
    <t>J5</t>
  </si>
  <si>
    <t>J6</t>
  </si>
  <si>
    <t>K1</t>
  </si>
  <si>
    <t>K2</t>
  </si>
  <si>
    <t>K3</t>
  </si>
  <si>
    <t>K4</t>
  </si>
  <si>
    <t>K5</t>
  </si>
  <si>
    <t>K6</t>
  </si>
  <si>
    <t>L1</t>
  </si>
  <si>
    <t>L2</t>
  </si>
  <si>
    <t>L3</t>
  </si>
  <si>
    <t>L4</t>
  </si>
  <si>
    <t>L5</t>
  </si>
  <si>
    <t>L6</t>
  </si>
  <si>
    <t>M1</t>
  </si>
  <si>
    <t>M2</t>
  </si>
  <si>
    <t>M3</t>
  </si>
  <si>
    <t>M4</t>
  </si>
  <si>
    <t>M5</t>
  </si>
  <si>
    <t>M6</t>
  </si>
  <si>
    <t>N1</t>
  </si>
  <si>
    <t>N2</t>
  </si>
  <si>
    <t>N3</t>
  </si>
  <si>
    <t>N5</t>
  </si>
  <si>
    <t>N6</t>
  </si>
  <si>
    <t>O1</t>
  </si>
  <si>
    <t>O2</t>
  </si>
  <si>
    <t>O3</t>
  </si>
  <si>
    <t>O4</t>
  </si>
  <si>
    <t>O5</t>
  </si>
  <si>
    <t>O6</t>
  </si>
  <si>
    <t>P1</t>
  </si>
  <si>
    <t>P2</t>
  </si>
  <si>
    <t>P3</t>
  </si>
  <si>
    <t>P4</t>
  </si>
  <si>
    <t>P5</t>
  </si>
  <si>
    <t>P6</t>
  </si>
  <si>
    <t>Q1</t>
  </si>
  <si>
    <t>Q2</t>
  </si>
  <si>
    <t>Q3</t>
  </si>
  <si>
    <t>Q4</t>
  </si>
  <si>
    <t>Q5</t>
  </si>
  <si>
    <t>Q6</t>
  </si>
  <si>
    <t>R1</t>
  </si>
  <si>
    <t>R2</t>
  </si>
  <si>
    <t>R3</t>
  </si>
  <si>
    <t>R4</t>
  </si>
  <si>
    <t>R5</t>
  </si>
  <si>
    <t>R6</t>
  </si>
  <si>
    <t>S1</t>
  </si>
  <si>
    <t>S2</t>
  </si>
  <si>
    <t>S3</t>
  </si>
  <si>
    <t>S4</t>
  </si>
  <si>
    <t>S5</t>
  </si>
  <si>
    <t>S6</t>
  </si>
  <si>
    <t>2EME PHASE 2010_2011</t>
  </si>
  <si>
    <t>N4</t>
  </si>
  <si>
    <t>ST JULIEN DES LANDES</t>
  </si>
  <si>
    <t>BROUZILS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</si>
</sst>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</numFmts>
  <fonts count="53">
    <font>
      <sz val="10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0"/>
      <name val="Arial Narrow"/>
      <family val="2"/>
    </font>
    <font>
      <b/>
      <sz val="28"/>
      <name val="Arial"/>
      <family val="2"/>
    </font>
    <font>
      <b/>
      <sz val="28"/>
      <name val="Arial Narrow"/>
      <family val="2"/>
    </font>
    <font>
      <b/>
      <sz val="36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u val="single"/>
      <sz val="10"/>
      <name val="Arial Narrow"/>
      <family val="2"/>
    </font>
    <font>
      <b/>
      <sz val="3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 style="dotted"/>
      <top style="dotted"/>
      <bottom style="thin"/>
    </border>
    <border>
      <left style="dotted"/>
      <right style="medium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8" fillId="3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wrapText="1"/>
    </xf>
    <xf numFmtId="14" fontId="7" fillId="0" borderId="10" xfId="0" applyNumberFormat="1" applyFont="1" applyBorder="1" applyAlignment="1">
      <alignment horizontal="center" wrapText="1"/>
    </xf>
    <xf numFmtId="14" fontId="7" fillId="0" borderId="0" xfId="0" applyNumberFormat="1" applyFont="1" applyAlignment="1">
      <alignment horizontal="right"/>
    </xf>
    <xf numFmtId="14" fontId="7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3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4" fontId="13" fillId="0" borderId="16" xfId="0" applyNumberFormat="1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center" vertical="center"/>
    </xf>
    <xf numFmtId="14" fontId="13" fillId="0" borderId="17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1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 wrapText="1"/>
    </xf>
    <xf numFmtId="14" fontId="7" fillId="0" borderId="2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6" fontId="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4" borderId="0" xfId="0" applyFont="1" applyFill="1" applyAlignment="1">
      <alignment horizontal="center" vertical="center" wrapText="1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14" fontId="12" fillId="0" borderId="21" xfId="0" applyNumberFormat="1" applyFont="1" applyBorder="1" applyAlignment="1">
      <alignment horizontal="left" vertical="center"/>
    </xf>
    <xf numFmtId="14" fontId="12" fillId="0" borderId="27" xfId="0" applyNumberFormat="1" applyFont="1" applyBorder="1" applyAlignment="1">
      <alignment horizontal="left" vertical="center"/>
    </xf>
    <xf numFmtId="14" fontId="12" fillId="0" borderId="21" xfId="0" applyNumberFormat="1" applyFont="1" applyFill="1" applyBorder="1" applyAlignment="1">
      <alignment horizontal="left" vertical="center"/>
    </xf>
    <xf numFmtId="14" fontId="12" fillId="0" borderId="27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2" fillId="0" borderId="28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14" fontId="12" fillId="0" borderId="11" xfId="0" applyNumberFormat="1" applyFont="1" applyBorder="1" applyAlignment="1">
      <alignment horizontal="left" vertical="center"/>
    </xf>
    <xf numFmtId="14" fontId="12" fillId="0" borderId="29" xfId="0" applyNumberFormat="1" applyFont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19050</xdr:rowOff>
    </xdr:from>
    <xdr:to>
      <xdr:col>1</xdr:col>
      <xdr:colOff>1114425</xdr:colOff>
      <xdr:row>6</xdr:row>
      <xdr:rowOff>76200</xdr:rowOff>
    </xdr:to>
    <xdr:pic>
      <xdr:nvPicPr>
        <xdr:cNvPr id="1" name="Picture 2" descr="LOGOBASK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23875"/>
          <a:ext cx="1028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171450</xdr:rowOff>
    </xdr:from>
    <xdr:to>
      <xdr:col>2</xdr:col>
      <xdr:colOff>600075</xdr:colOff>
      <xdr:row>21</xdr:row>
      <xdr:rowOff>219075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5725" y="3505200"/>
          <a:ext cx="1743075" cy="36480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imprimer automatiquement votre calendrier MP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vous pouvez utiliser l'onglet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"grille 6"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présent dans le fichier EXCEL de chaque catégorie : il vous suffit de renseigner en cellule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(jaune) la lettre corrrespondant à la poule.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Attention 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ce fichier n'est pas protégé, nous ne saurions être responsables de mauvaises manipulations; les documents qui sont en ligne sur le site sont les documents de référence.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266700</xdr:colOff>
      <xdr:row>1</xdr:row>
      <xdr:rowOff>457200</xdr:rowOff>
    </xdr:to>
    <xdr:pic>
      <xdr:nvPicPr>
        <xdr:cNvPr id="2" name="Picture 7" descr="LOGOBASK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933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0</xdr:rowOff>
    </xdr:from>
    <xdr:to>
      <xdr:col>2</xdr:col>
      <xdr:colOff>1009650</xdr:colOff>
      <xdr:row>0</xdr:row>
      <xdr:rowOff>0</xdr:rowOff>
    </xdr:to>
    <xdr:pic>
      <xdr:nvPicPr>
        <xdr:cNvPr id="1" name="Picture 1" descr="LOGOBASK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0</xdr:row>
      <xdr:rowOff>0</xdr:rowOff>
    </xdr:from>
    <xdr:to>
      <xdr:col>2</xdr:col>
      <xdr:colOff>1009650</xdr:colOff>
      <xdr:row>0</xdr:row>
      <xdr:rowOff>0</xdr:rowOff>
    </xdr:to>
    <xdr:pic>
      <xdr:nvPicPr>
        <xdr:cNvPr id="2" name="Picture 2" descr="LOGOBASK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0</xdr:row>
      <xdr:rowOff>0</xdr:rowOff>
    </xdr:from>
    <xdr:to>
      <xdr:col>2</xdr:col>
      <xdr:colOff>1009650</xdr:colOff>
      <xdr:row>0</xdr:row>
      <xdr:rowOff>0</xdr:rowOff>
    </xdr:to>
    <xdr:pic>
      <xdr:nvPicPr>
        <xdr:cNvPr id="3" name="Picture 1" descr="LOGOBASK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0</xdr:row>
      <xdr:rowOff>0</xdr:rowOff>
    </xdr:from>
    <xdr:to>
      <xdr:col>2</xdr:col>
      <xdr:colOff>1009650</xdr:colOff>
      <xdr:row>0</xdr:row>
      <xdr:rowOff>0</xdr:rowOff>
    </xdr:to>
    <xdr:pic>
      <xdr:nvPicPr>
        <xdr:cNvPr id="4" name="Picture 2" descr="LOGOBASK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0</xdr:row>
      <xdr:rowOff>0</xdr:rowOff>
    </xdr:from>
    <xdr:to>
      <xdr:col>2</xdr:col>
      <xdr:colOff>1009650</xdr:colOff>
      <xdr:row>0</xdr:row>
      <xdr:rowOff>0</xdr:rowOff>
    </xdr:to>
    <xdr:pic>
      <xdr:nvPicPr>
        <xdr:cNvPr id="5" name="Picture 1" descr="LOGOBASK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0</xdr:row>
      <xdr:rowOff>0</xdr:rowOff>
    </xdr:from>
    <xdr:to>
      <xdr:col>2</xdr:col>
      <xdr:colOff>1009650</xdr:colOff>
      <xdr:row>0</xdr:row>
      <xdr:rowOff>0</xdr:rowOff>
    </xdr:to>
    <xdr:pic>
      <xdr:nvPicPr>
        <xdr:cNvPr id="6" name="Picture 2" descr="LOGOBASK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ur85\sportive\2007-2008\seniors\seniors_masculi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ules"/>
      <sheetName val="tri"/>
      <sheetName val="grille 12"/>
      <sheetName val="grille 6"/>
    </sheetNames>
    <sheetDataSet>
      <sheetData sheetId="1">
        <row r="1">
          <cell r="A1" t="str">
            <v>rv</v>
          </cell>
          <cell r="B1" t="str">
            <v>n°</v>
          </cell>
          <cell r="C1" t="str">
            <v>club</v>
          </cell>
          <cell r="D1" t="str">
            <v>éq.</v>
          </cell>
          <cell r="E1" t="str">
            <v>mx,hc,
cac</v>
          </cell>
        </row>
        <row r="2">
          <cell r="A2" t="str">
            <v>A1</v>
          </cell>
          <cell r="B2">
            <v>1</v>
          </cell>
          <cell r="C2" t="str">
            <v>CHAMBRETAUD</v>
          </cell>
          <cell r="D2">
            <v>2</v>
          </cell>
        </row>
        <row r="3">
          <cell r="A3" t="str">
            <v>A2</v>
          </cell>
          <cell r="B3">
            <v>2</v>
          </cell>
          <cell r="C3" t="str">
            <v>CHALLANS</v>
          </cell>
          <cell r="D3">
            <v>3</v>
          </cell>
        </row>
        <row r="4">
          <cell r="A4" t="str">
            <v>A3</v>
          </cell>
          <cell r="B4">
            <v>3</v>
          </cell>
          <cell r="C4" t="str">
            <v>ST GEORGES MONTAIGU</v>
          </cell>
          <cell r="D4">
            <v>2</v>
          </cell>
        </row>
        <row r="5">
          <cell r="A5" t="str">
            <v>A4</v>
          </cell>
          <cell r="B5">
            <v>4</v>
          </cell>
          <cell r="C5" t="str">
            <v>LUÇON</v>
          </cell>
          <cell r="D5">
            <v>2</v>
          </cell>
        </row>
        <row r="6">
          <cell r="A6" t="str">
            <v>A5</v>
          </cell>
          <cell r="B6">
            <v>5</v>
          </cell>
          <cell r="C6" t="str">
            <v>PERRIER</v>
          </cell>
          <cell r="D6">
            <v>1</v>
          </cell>
        </row>
        <row r="7">
          <cell r="A7" t="str">
            <v>A6</v>
          </cell>
          <cell r="B7">
            <v>6</v>
          </cell>
          <cell r="C7" t="str">
            <v>CHANTONNAY</v>
          </cell>
          <cell r="D7">
            <v>2</v>
          </cell>
        </row>
        <row r="8">
          <cell r="A8" t="str">
            <v>A7</v>
          </cell>
          <cell r="B8">
            <v>7</v>
          </cell>
          <cell r="C8" t="str">
            <v>BC LES 3 RIVIÈRES</v>
          </cell>
          <cell r="D8">
            <v>1</v>
          </cell>
        </row>
        <row r="9">
          <cell r="A9" t="str">
            <v>A8</v>
          </cell>
          <cell r="B9">
            <v>8</v>
          </cell>
          <cell r="C9" t="str">
            <v>ESSARTS</v>
          </cell>
          <cell r="D9">
            <v>2</v>
          </cell>
        </row>
        <row r="10">
          <cell r="A10" t="str">
            <v>A9</v>
          </cell>
          <cell r="B10">
            <v>9</v>
          </cell>
          <cell r="C10" t="str">
            <v>ST FULGENT</v>
          </cell>
          <cell r="D10">
            <v>2</v>
          </cell>
        </row>
        <row r="11">
          <cell r="A11" t="str">
            <v>A10</v>
          </cell>
          <cell r="B11">
            <v>10</v>
          </cell>
          <cell r="C11" t="str">
            <v>PAYS DES OLONNES BASKET</v>
          </cell>
          <cell r="D11">
            <v>3</v>
          </cell>
        </row>
        <row r="12">
          <cell r="A12" t="str">
            <v>A11</v>
          </cell>
          <cell r="B12">
            <v>11</v>
          </cell>
          <cell r="C12" t="str">
            <v>MOUCHAMPS</v>
          </cell>
          <cell r="D12">
            <v>1</v>
          </cell>
        </row>
        <row r="13">
          <cell r="A13" t="str">
            <v>A12</v>
          </cell>
          <cell r="B13">
            <v>12</v>
          </cell>
          <cell r="C13" t="str">
            <v>ROCHE VENDÉE BC</v>
          </cell>
          <cell r="D13">
            <v>2</v>
          </cell>
        </row>
        <row r="14">
          <cell r="A14" t="str">
            <v>B1</v>
          </cell>
          <cell r="B14">
            <v>1</v>
          </cell>
          <cell r="C14" t="str">
            <v>PAYS DES OLONNES BASKET</v>
          </cell>
          <cell r="D14">
            <v>4</v>
          </cell>
        </row>
        <row r="15">
          <cell r="A15" t="str">
            <v>B2</v>
          </cell>
          <cell r="B15">
            <v>2</v>
          </cell>
          <cell r="C15" t="str">
            <v>MARTINET</v>
          </cell>
          <cell r="D15">
            <v>1</v>
          </cell>
        </row>
        <row r="16">
          <cell r="A16" t="str">
            <v>B3</v>
          </cell>
          <cell r="B16">
            <v>3</v>
          </cell>
          <cell r="C16" t="str">
            <v>RIEZ VIE BASKET OCÉAN</v>
          </cell>
          <cell r="D16">
            <v>1</v>
          </cell>
        </row>
        <row r="17">
          <cell r="A17" t="str">
            <v>B4</v>
          </cell>
          <cell r="B17">
            <v>4</v>
          </cell>
          <cell r="C17" t="str">
            <v>MOTHE-ACHARD</v>
          </cell>
          <cell r="D17">
            <v>2</v>
          </cell>
        </row>
        <row r="18">
          <cell r="A18" t="str">
            <v>B5</v>
          </cell>
          <cell r="B18">
            <v>5</v>
          </cell>
          <cell r="C18" t="str">
            <v>ST JEAN DE MONTS</v>
          </cell>
          <cell r="D18">
            <v>1</v>
          </cell>
        </row>
        <row r="19">
          <cell r="A19" t="str">
            <v>B6</v>
          </cell>
          <cell r="B19">
            <v>6</v>
          </cell>
          <cell r="C19" t="str">
            <v>CHAILLÉ SS LES ORMEAUX</v>
          </cell>
          <cell r="D19">
            <v>1</v>
          </cell>
        </row>
        <row r="20">
          <cell r="A20" t="str">
            <v>B7</v>
          </cell>
          <cell r="B20">
            <v>7</v>
          </cell>
          <cell r="C20" t="str">
            <v>BELLEVILLE SUR VIE</v>
          </cell>
          <cell r="D20">
            <v>1</v>
          </cell>
        </row>
        <row r="21">
          <cell r="A21" t="str">
            <v>B8</v>
          </cell>
          <cell r="B21">
            <v>8</v>
          </cell>
          <cell r="C21" t="str">
            <v>STE FOY</v>
          </cell>
          <cell r="D21">
            <v>1</v>
          </cell>
        </row>
        <row r="22">
          <cell r="A22" t="str">
            <v>B9</v>
          </cell>
          <cell r="B22">
            <v>9</v>
          </cell>
          <cell r="C22" t="str">
            <v>GARNACHE</v>
          </cell>
          <cell r="D22">
            <v>1</v>
          </cell>
        </row>
        <row r="23">
          <cell r="A23" t="str">
            <v>B10</v>
          </cell>
          <cell r="B23">
            <v>10</v>
          </cell>
          <cell r="C23" t="str">
            <v>ST FLORENT DES BOIS</v>
          </cell>
          <cell r="D23">
            <v>1</v>
          </cell>
        </row>
        <row r="24">
          <cell r="A24" t="str">
            <v>B11</v>
          </cell>
          <cell r="B24">
            <v>11</v>
          </cell>
          <cell r="C24" t="str">
            <v>LUÇON</v>
          </cell>
          <cell r="D24">
            <v>3</v>
          </cell>
        </row>
        <row r="25">
          <cell r="A25" t="str">
            <v>B12</v>
          </cell>
          <cell r="B25">
            <v>12</v>
          </cell>
          <cell r="C25" t="str">
            <v>STE FLAIVE DES LOUPS</v>
          </cell>
          <cell r="D25">
            <v>1</v>
          </cell>
        </row>
        <row r="26">
          <cell r="A26" t="str">
            <v>C1</v>
          </cell>
          <cell r="B26">
            <v>1</v>
          </cell>
          <cell r="C26" t="str">
            <v>ST PHILBERT DE BOUAINE</v>
          </cell>
          <cell r="D26">
            <v>1</v>
          </cell>
        </row>
        <row r="27">
          <cell r="A27" t="str">
            <v>C2</v>
          </cell>
          <cell r="B27">
            <v>2</v>
          </cell>
          <cell r="C27" t="str">
            <v>ST GERMAIN DE PRINÇAY</v>
          </cell>
          <cell r="D27">
            <v>2</v>
          </cell>
        </row>
        <row r="28">
          <cell r="A28" t="str">
            <v>C3</v>
          </cell>
          <cell r="B28">
            <v>3</v>
          </cell>
          <cell r="C28" t="str">
            <v>ST GEORGES MONTAIGU</v>
          </cell>
          <cell r="D28">
            <v>3</v>
          </cell>
        </row>
        <row r="29">
          <cell r="A29" t="str">
            <v>C4</v>
          </cell>
          <cell r="B29">
            <v>4</v>
          </cell>
          <cell r="C29" t="str">
            <v>MONTAIGU</v>
          </cell>
          <cell r="D29">
            <v>2</v>
          </cell>
          <cell r="E29" t="str">
            <v>ENT</v>
          </cell>
        </row>
        <row r="30">
          <cell r="A30" t="str">
            <v>C5</v>
          </cell>
          <cell r="B30">
            <v>5</v>
          </cell>
          <cell r="C30" t="str">
            <v>FONTENAY LE COMTE</v>
          </cell>
          <cell r="D30">
            <v>1</v>
          </cell>
        </row>
        <row r="31">
          <cell r="A31" t="str">
            <v>C6</v>
          </cell>
          <cell r="B31">
            <v>6</v>
          </cell>
          <cell r="C31" t="str">
            <v>ST HILAIRE DE LOULAY</v>
          </cell>
          <cell r="D31">
            <v>1</v>
          </cell>
        </row>
        <row r="32">
          <cell r="A32" t="str">
            <v>C7</v>
          </cell>
          <cell r="B32">
            <v>7</v>
          </cell>
          <cell r="C32" t="str">
            <v>STE HERMINE</v>
          </cell>
          <cell r="D32">
            <v>1</v>
          </cell>
        </row>
        <row r="33">
          <cell r="A33" t="str">
            <v>C8</v>
          </cell>
          <cell r="B33">
            <v>8</v>
          </cell>
          <cell r="C33" t="str">
            <v>GUYONNIÈRE</v>
          </cell>
          <cell r="D33">
            <v>1</v>
          </cell>
        </row>
        <row r="34">
          <cell r="A34" t="str">
            <v>C9</v>
          </cell>
          <cell r="B34">
            <v>9</v>
          </cell>
          <cell r="C34" t="str">
            <v>POUZAUGES</v>
          </cell>
          <cell r="D34">
            <v>1</v>
          </cell>
        </row>
        <row r="35">
          <cell r="A35" t="str">
            <v>C10</v>
          </cell>
          <cell r="B35">
            <v>10</v>
          </cell>
          <cell r="C35" t="str">
            <v>BOURNEZEAU</v>
          </cell>
          <cell r="D35">
            <v>1</v>
          </cell>
        </row>
        <row r="36">
          <cell r="A36" t="str">
            <v>C11</v>
          </cell>
          <cell r="B36">
            <v>11</v>
          </cell>
          <cell r="C36" t="str">
            <v>ST MALO DU BOIS</v>
          </cell>
          <cell r="D36">
            <v>1</v>
          </cell>
        </row>
        <row r="37">
          <cell r="A37" t="str">
            <v>C12</v>
          </cell>
          <cell r="B37">
            <v>12</v>
          </cell>
          <cell r="C37" t="str">
            <v>ROBRETIÈRES</v>
          </cell>
          <cell r="D37">
            <v>1</v>
          </cell>
        </row>
        <row r="38">
          <cell r="A38" t="str">
            <v>D1</v>
          </cell>
          <cell r="B38">
            <v>1</v>
          </cell>
          <cell r="C38" t="str">
            <v>PAYS DES OLONNES BASKET</v>
          </cell>
          <cell r="D38">
            <v>5</v>
          </cell>
        </row>
        <row r="39">
          <cell r="A39" t="str">
            <v>D2</v>
          </cell>
          <cell r="B39">
            <v>2</v>
          </cell>
          <cell r="C39" t="str">
            <v>NESMY-AUBIGNY</v>
          </cell>
          <cell r="D39">
            <v>1</v>
          </cell>
        </row>
        <row r="40">
          <cell r="A40" t="str">
            <v>D3</v>
          </cell>
          <cell r="B40">
            <v>3</v>
          </cell>
          <cell r="C40" t="str">
            <v>RIEZ VIE BASKET OCÉAN</v>
          </cell>
          <cell r="D40">
            <v>2</v>
          </cell>
        </row>
        <row r="41">
          <cell r="A41" t="str">
            <v>D4</v>
          </cell>
          <cell r="B41">
            <v>4</v>
          </cell>
          <cell r="C41" t="str">
            <v>LANDERONDE</v>
          </cell>
          <cell r="D41">
            <v>1</v>
          </cell>
        </row>
        <row r="42">
          <cell r="A42" t="str">
            <v>D5</v>
          </cell>
          <cell r="B42">
            <v>5</v>
          </cell>
          <cell r="C42" t="str">
            <v>BOUIN</v>
          </cell>
          <cell r="D42">
            <v>1</v>
          </cell>
        </row>
        <row r="43">
          <cell r="A43" t="str">
            <v>D6</v>
          </cell>
          <cell r="B43">
            <v>6</v>
          </cell>
          <cell r="C43" t="str">
            <v>DOMPIERRE SUR YON</v>
          </cell>
          <cell r="D43">
            <v>1</v>
          </cell>
          <cell r="E43" t="str">
            <v>ENT</v>
          </cell>
        </row>
        <row r="44">
          <cell r="A44" t="str">
            <v>D7</v>
          </cell>
          <cell r="B44">
            <v>7</v>
          </cell>
          <cell r="C44" t="str">
            <v>BELLEVILLE SUR VIE</v>
          </cell>
          <cell r="D44">
            <v>2</v>
          </cell>
        </row>
        <row r="45">
          <cell r="A45" t="str">
            <v>D8</v>
          </cell>
          <cell r="B45">
            <v>8</v>
          </cell>
          <cell r="C45" t="str">
            <v>STE FOY</v>
          </cell>
          <cell r="D45">
            <v>2</v>
          </cell>
        </row>
        <row r="46">
          <cell r="A46" t="str">
            <v>D9</v>
          </cell>
          <cell r="B46">
            <v>9</v>
          </cell>
          <cell r="C46" t="str">
            <v>BRÉTIGNOLLES SUR MER</v>
          </cell>
          <cell r="D46">
            <v>1</v>
          </cell>
        </row>
        <row r="47">
          <cell r="A47" t="str">
            <v>D10</v>
          </cell>
          <cell r="B47">
            <v>10</v>
          </cell>
          <cell r="C47" t="str">
            <v>FERRIÈRE</v>
          </cell>
          <cell r="D47">
            <v>1</v>
          </cell>
        </row>
        <row r="48">
          <cell r="A48" t="str">
            <v>D11</v>
          </cell>
          <cell r="B48">
            <v>11</v>
          </cell>
          <cell r="C48" t="str">
            <v>ILE D'OLONNE</v>
          </cell>
          <cell r="D48">
            <v>1</v>
          </cell>
        </row>
        <row r="49">
          <cell r="A49" t="str">
            <v>D12</v>
          </cell>
          <cell r="B49">
            <v>12</v>
          </cell>
          <cell r="C49" t="str">
            <v>SALLERTAINE</v>
          </cell>
          <cell r="D49">
            <v>1</v>
          </cell>
        </row>
        <row r="50">
          <cell r="A50" t="str">
            <v>E1</v>
          </cell>
          <cell r="B50">
            <v>1</v>
          </cell>
          <cell r="C50" t="str">
            <v>AIZENAY</v>
          </cell>
          <cell r="D50">
            <v>2</v>
          </cell>
        </row>
        <row r="51">
          <cell r="A51" t="str">
            <v>E2</v>
          </cell>
          <cell r="B51">
            <v>2</v>
          </cell>
          <cell r="C51" t="str">
            <v>ST MALO DU BOIS</v>
          </cell>
          <cell r="D51">
            <v>2</v>
          </cell>
        </row>
        <row r="52">
          <cell r="A52" t="str">
            <v>E3</v>
          </cell>
          <cell r="B52">
            <v>3</v>
          </cell>
          <cell r="C52" t="str">
            <v>HERBIERS</v>
          </cell>
          <cell r="D52">
            <v>2</v>
          </cell>
        </row>
        <row r="53">
          <cell r="A53" t="str">
            <v>E4</v>
          </cell>
          <cell r="B53">
            <v>4</v>
          </cell>
          <cell r="C53" t="str">
            <v>GAUBRETIÈRE</v>
          </cell>
          <cell r="D53">
            <v>1</v>
          </cell>
        </row>
        <row r="54">
          <cell r="A54" t="str">
            <v>E5</v>
          </cell>
          <cell r="B54">
            <v>5</v>
          </cell>
          <cell r="C54" t="str">
            <v>CUGAND</v>
          </cell>
          <cell r="D54">
            <v>1</v>
          </cell>
        </row>
        <row r="55">
          <cell r="A55" t="str">
            <v>E6</v>
          </cell>
          <cell r="B55">
            <v>6</v>
          </cell>
          <cell r="C55" t="str">
            <v>VENANSAULT</v>
          </cell>
          <cell r="D55">
            <v>1</v>
          </cell>
        </row>
        <row r="56">
          <cell r="A56" t="str">
            <v>E7</v>
          </cell>
          <cell r="B56">
            <v>7</v>
          </cell>
          <cell r="C56" t="str">
            <v>MONTAIGU</v>
          </cell>
          <cell r="D56">
            <v>3</v>
          </cell>
        </row>
        <row r="57">
          <cell r="A57" t="str">
            <v>E8</v>
          </cell>
          <cell r="B57">
            <v>8</v>
          </cell>
          <cell r="C57" t="str">
            <v>GUYONNIÈRE</v>
          </cell>
          <cell r="D57">
            <v>2</v>
          </cell>
        </row>
        <row r="58">
          <cell r="A58" t="str">
            <v>E9</v>
          </cell>
          <cell r="B58">
            <v>9</v>
          </cell>
          <cell r="C58" t="str">
            <v>MORTAGNE SUR SÈVRE</v>
          </cell>
          <cell r="D58">
            <v>1</v>
          </cell>
        </row>
        <row r="59">
          <cell r="A59" t="str">
            <v>E10</v>
          </cell>
          <cell r="B59">
            <v>10</v>
          </cell>
          <cell r="C59" t="str">
            <v>GENÉTOUZE</v>
          </cell>
          <cell r="D59">
            <v>1</v>
          </cell>
        </row>
        <row r="60">
          <cell r="A60" t="str">
            <v>E11</v>
          </cell>
          <cell r="B60">
            <v>11</v>
          </cell>
          <cell r="C60" t="str">
            <v>HERBERGEMENT</v>
          </cell>
          <cell r="D60">
            <v>1</v>
          </cell>
        </row>
        <row r="61">
          <cell r="A61" t="str">
            <v>E12</v>
          </cell>
          <cell r="B61">
            <v>12</v>
          </cell>
          <cell r="C61" t="str">
            <v>EXEMPT</v>
          </cell>
        </row>
        <row r="62">
          <cell r="A62" t="str">
            <v>F1</v>
          </cell>
          <cell r="B62">
            <v>1</v>
          </cell>
          <cell r="C62" t="str">
            <v>BENET</v>
          </cell>
          <cell r="D62">
            <v>1</v>
          </cell>
        </row>
        <row r="63">
          <cell r="A63" t="str">
            <v>F2</v>
          </cell>
          <cell r="B63">
            <v>2</v>
          </cell>
          <cell r="C63" t="str">
            <v>ST GERMAIN DE PRINÇAY</v>
          </cell>
          <cell r="D63">
            <v>3</v>
          </cell>
        </row>
        <row r="64">
          <cell r="A64" t="str">
            <v>F3</v>
          </cell>
          <cell r="B64">
            <v>3</v>
          </cell>
          <cell r="C64" t="str">
            <v>HERMENAULT</v>
          </cell>
          <cell r="D64">
            <v>1</v>
          </cell>
          <cell r="E64" t="str">
            <v>ENT</v>
          </cell>
        </row>
        <row r="65">
          <cell r="A65" t="str">
            <v>F4</v>
          </cell>
          <cell r="B65">
            <v>4</v>
          </cell>
          <cell r="C65" t="str">
            <v>CHANTONNAY</v>
          </cell>
          <cell r="D65">
            <v>3</v>
          </cell>
        </row>
        <row r="66">
          <cell r="A66" t="str">
            <v>F5</v>
          </cell>
          <cell r="B66">
            <v>5</v>
          </cell>
          <cell r="C66" t="str">
            <v>ST MESMIN</v>
          </cell>
          <cell r="D66">
            <v>1</v>
          </cell>
        </row>
        <row r="67">
          <cell r="A67" t="str">
            <v>F6</v>
          </cell>
          <cell r="B67">
            <v>6</v>
          </cell>
          <cell r="C67" t="str">
            <v>CHAILLÉ SS LES ORMEAUX</v>
          </cell>
          <cell r="D67">
            <v>2</v>
          </cell>
        </row>
        <row r="68">
          <cell r="A68" t="str">
            <v>F7</v>
          </cell>
          <cell r="B68">
            <v>7</v>
          </cell>
          <cell r="C68" t="str">
            <v>BC LES 3 RIVIÈRES</v>
          </cell>
          <cell r="D68">
            <v>2</v>
          </cell>
        </row>
        <row r="69">
          <cell r="A69" t="str">
            <v>F8</v>
          </cell>
          <cell r="B69">
            <v>8</v>
          </cell>
          <cell r="C69" t="str">
            <v>STE GEMME LA PLAINE</v>
          </cell>
          <cell r="D69">
            <v>2</v>
          </cell>
        </row>
        <row r="70">
          <cell r="A70" t="str">
            <v>F9</v>
          </cell>
          <cell r="B70">
            <v>9</v>
          </cell>
          <cell r="C70" t="str">
            <v>EXEMPT</v>
          </cell>
        </row>
        <row r="71">
          <cell r="A71" t="str">
            <v>F10</v>
          </cell>
          <cell r="B71">
            <v>10</v>
          </cell>
          <cell r="C71" t="str">
            <v>ST FLORENT DES BOIS</v>
          </cell>
          <cell r="D71">
            <v>2</v>
          </cell>
        </row>
        <row r="72">
          <cell r="A72" t="str">
            <v>F11</v>
          </cell>
          <cell r="B72">
            <v>11</v>
          </cell>
          <cell r="C72" t="str">
            <v>MOUTIERS SUR LAY</v>
          </cell>
          <cell r="D72">
            <v>2</v>
          </cell>
        </row>
        <row r="73">
          <cell r="A73" t="str">
            <v>F12</v>
          </cell>
          <cell r="B73">
            <v>12</v>
          </cell>
          <cell r="C73" t="str">
            <v>ESSARTS</v>
          </cell>
          <cell r="D73">
            <v>3</v>
          </cell>
        </row>
        <row r="74">
          <cell r="A74" t="str">
            <v>G1</v>
          </cell>
          <cell r="B74">
            <v>1</v>
          </cell>
          <cell r="C74" t="str">
            <v>FENOUILLER</v>
          </cell>
          <cell r="D74">
            <v>1</v>
          </cell>
        </row>
        <row r="75">
          <cell r="A75" t="str">
            <v>G2</v>
          </cell>
          <cell r="B75">
            <v>2</v>
          </cell>
          <cell r="C75" t="str">
            <v>ST JEAN DE MONTS</v>
          </cell>
          <cell r="D75">
            <v>2</v>
          </cell>
        </row>
        <row r="76">
          <cell r="A76" t="str">
            <v>G3</v>
          </cell>
          <cell r="B76">
            <v>3</v>
          </cell>
          <cell r="C76" t="str">
            <v>PERRIER</v>
          </cell>
          <cell r="D76">
            <v>2</v>
          </cell>
        </row>
        <row r="77">
          <cell r="A77" t="str">
            <v>G4</v>
          </cell>
          <cell r="B77">
            <v>4</v>
          </cell>
          <cell r="C77" t="str">
            <v>CHALLANS</v>
          </cell>
          <cell r="D77">
            <v>4</v>
          </cell>
        </row>
        <row r="78">
          <cell r="A78" t="str">
            <v>G5</v>
          </cell>
          <cell r="B78">
            <v>5</v>
          </cell>
          <cell r="C78" t="str">
            <v>EXEMPT</v>
          </cell>
        </row>
        <row r="79">
          <cell r="A79" t="str">
            <v>G6</v>
          </cell>
          <cell r="B79">
            <v>6</v>
          </cell>
          <cell r="C79" t="str">
            <v>BEAUVOIR SUR MER</v>
          </cell>
          <cell r="D79">
            <v>1</v>
          </cell>
        </row>
        <row r="80">
          <cell r="A80" t="str">
            <v>H1</v>
          </cell>
          <cell r="B80">
            <v>1</v>
          </cell>
          <cell r="C80" t="str">
            <v>MOTHE-ACHARD</v>
          </cell>
          <cell r="D80">
            <v>3</v>
          </cell>
        </row>
        <row r="81">
          <cell r="A81" t="str">
            <v>H2</v>
          </cell>
          <cell r="B81">
            <v>2</v>
          </cell>
          <cell r="C81" t="str">
            <v>MARTINET</v>
          </cell>
          <cell r="D81">
            <v>2</v>
          </cell>
        </row>
        <row r="82">
          <cell r="A82" t="str">
            <v>H3</v>
          </cell>
          <cell r="B82">
            <v>3</v>
          </cell>
          <cell r="C82" t="str">
            <v>CHAIZE GIRAUD</v>
          </cell>
          <cell r="D82">
            <v>2</v>
          </cell>
        </row>
        <row r="83">
          <cell r="A83" t="str">
            <v>H4</v>
          </cell>
          <cell r="B83">
            <v>4</v>
          </cell>
          <cell r="C83" t="str">
            <v>ST MATHURIN</v>
          </cell>
          <cell r="D83">
            <v>1</v>
          </cell>
        </row>
        <row r="84">
          <cell r="A84" t="str">
            <v>H5</v>
          </cell>
          <cell r="B84">
            <v>5</v>
          </cell>
          <cell r="C84" t="str">
            <v>STE FLAIVE DES LOUPS</v>
          </cell>
          <cell r="D84">
            <v>2</v>
          </cell>
        </row>
        <row r="85">
          <cell r="A85" t="str">
            <v>H6</v>
          </cell>
          <cell r="B85">
            <v>6</v>
          </cell>
          <cell r="C85" t="str">
            <v>BREM SUR MER</v>
          </cell>
          <cell r="D85">
            <v>1</v>
          </cell>
        </row>
        <row r="86">
          <cell r="A86" t="str">
            <v>I1</v>
          </cell>
          <cell r="B86">
            <v>1</v>
          </cell>
          <cell r="C86" t="str">
            <v>DOMPIERRE SUR YON</v>
          </cell>
          <cell r="D86">
            <v>2</v>
          </cell>
        </row>
        <row r="87">
          <cell r="A87" t="str">
            <v>I2</v>
          </cell>
          <cell r="B87">
            <v>2</v>
          </cell>
          <cell r="C87" t="str">
            <v>ANGLES</v>
          </cell>
          <cell r="D87">
            <v>1</v>
          </cell>
        </row>
        <row r="88">
          <cell r="A88" t="str">
            <v>I3</v>
          </cell>
          <cell r="B88">
            <v>3</v>
          </cell>
          <cell r="C88" t="str">
            <v>SPORTS BASKET YONNAIS</v>
          </cell>
          <cell r="D88">
            <v>1</v>
          </cell>
        </row>
        <row r="89">
          <cell r="A89" t="str">
            <v>I4</v>
          </cell>
          <cell r="B89">
            <v>4</v>
          </cell>
          <cell r="C89" t="str">
            <v>BOURNEZEAU</v>
          </cell>
          <cell r="D89">
            <v>2</v>
          </cell>
        </row>
        <row r="90">
          <cell r="A90" t="str">
            <v>I5</v>
          </cell>
          <cell r="B90">
            <v>5</v>
          </cell>
          <cell r="C90" t="str">
            <v>EXEMPT</v>
          </cell>
          <cell r="D90">
            <v>1</v>
          </cell>
        </row>
        <row r="91">
          <cell r="A91" t="str">
            <v>I6</v>
          </cell>
          <cell r="B91">
            <v>6</v>
          </cell>
          <cell r="C91" t="str">
            <v>ROBRETIÈRES</v>
          </cell>
          <cell r="D91">
            <v>2</v>
          </cell>
        </row>
        <row r="92">
          <cell r="A92" t="str">
            <v>J1</v>
          </cell>
          <cell r="B92">
            <v>1</v>
          </cell>
          <cell r="C92" t="str">
            <v>MONSIREIGNE</v>
          </cell>
          <cell r="D92">
            <v>1</v>
          </cell>
        </row>
        <row r="93">
          <cell r="A93" t="str">
            <v>J2</v>
          </cell>
          <cell r="B93">
            <v>2</v>
          </cell>
          <cell r="C93" t="str">
            <v>NIEUL SUR L'AUTIZE</v>
          </cell>
          <cell r="D93">
            <v>1</v>
          </cell>
        </row>
        <row r="94">
          <cell r="A94" t="str">
            <v>J3</v>
          </cell>
          <cell r="B94">
            <v>3</v>
          </cell>
          <cell r="C94" t="str">
            <v>MOUCHAMPS</v>
          </cell>
          <cell r="D94">
            <v>2</v>
          </cell>
        </row>
        <row r="95">
          <cell r="A95" t="str">
            <v>J4</v>
          </cell>
          <cell r="B95">
            <v>4</v>
          </cell>
          <cell r="C95" t="str">
            <v>OIE</v>
          </cell>
          <cell r="D95">
            <v>1</v>
          </cell>
        </row>
        <row r="96">
          <cell r="A96" t="str">
            <v>J5</v>
          </cell>
          <cell r="B96">
            <v>5</v>
          </cell>
          <cell r="C96" t="str">
            <v>SIGOURNAIS</v>
          </cell>
          <cell r="D96">
            <v>1</v>
          </cell>
        </row>
        <row r="97">
          <cell r="A97" t="str">
            <v>J6</v>
          </cell>
          <cell r="B97">
            <v>6</v>
          </cell>
          <cell r="C97" t="str">
            <v>POUZAUGES</v>
          </cell>
          <cell r="D97">
            <v>2</v>
          </cell>
        </row>
        <row r="98">
          <cell r="A98" t="str">
            <v>K1</v>
          </cell>
          <cell r="B98">
            <v>1</v>
          </cell>
          <cell r="C98" t="str">
            <v>GAUBRETIÈRE</v>
          </cell>
          <cell r="D98">
            <v>2</v>
          </cell>
        </row>
        <row r="99">
          <cell r="A99" t="str">
            <v>K2</v>
          </cell>
          <cell r="B99">
            <v>2</v>
          </cell>
          <cell r="C99" t="str">
            <v>ST PHILBERT DE BOUAINE</v>
          </cell>
          <cell r="D99">
            <v>2</v>
          </cell>
        </row>
        <row r="100">
          <cell r="A100" t="str">
            <v>K3</v>
          </cell>
          <cell r="B100">
            <v>3</v>
          </cell>
          <cell r="C100" t="str">
            <v>GUYONNIÈRE</v>
          </cell>
          <cell r="D100">
            <v>3</v>
          </cell>
        </row>
        <row r="101">
          <cell r="A101" t="str">
            <v>K4</v>
          </cell>
          <cell r="B101">
            <v>4</v>
          </cell>
          <cell r="C101" t="str">
            <v>LUCS SUR BOULOGNE</v>
          </cell>
          <cell r="D101">
            <v>1</v>
          </cell>
        </row>
        <row r="102">
          <cell r="A102" t="str">
            <v>K5</v>
          </cell>
          <cell r="B102">
            <v>5</v>
          </cell>
          <cell r="C102" t="str">
            <v>ST GEORGES MONTAIGU</v>
          </cell>
          <cell r="D102">
            <v>4</v>
          </cell>
        </row>
        <row r="103">
          <cell r="A103" t="str">
            <v>K6</v>
          </cell>
          <cell r="B103">
            <v>6</v>
          </cell>
          <cell r="C103" t="str">
            <v>TREIZE SEPTIERS</v>
          </cell>
          <cell r="D103">
            <v>2</v>
          </cell>
        </row>
        <row r="104">
          <cell r="A104" t="str">
            <v>1</v>
          </cell>
          <cell r="C104" t="str">
            <v>CHALLANS</v>
          </cell>
          <cell r="D104">
            <v>1</v>
          </cell>
        </row>
        <row r="105">
          <cell r="A105" t="str">
            <v>3</v>
          </cell>
          <cell r="C105" t="str">
            <v>CHALLANS</v>
          </cell>
          <cell r="D105">
            <v>2</v>
          </cell>
        </row>
        <row r="106">
          <cell r="A106" t="str">
            <v>3</v>
          </cell>
          <cell r="C106" t="str">
            <v>CHAMBRETAUD</v>
          </cell>
          <cell r="D106">
            <v>1</v>
          </cell>
        </row>
        <row r="107">
          <cell r="A107" t="str">
            <v>3</v>
          </cell>
          <cell r="C107" t="str">
            <v>LUÇON</v>
          </cell>
          <cell r="D107">
            <v>1</v>
          </cell>
        </row>
        <row r="108">
          <cell r="A108" t="str">
            <v>311</v>
          </cell>
          <cell r="B108">
            <v>11</v>
          </cell>
          <cell r="C108" t="str">
            <v>ST FULGENT</v>
          </cell>
          <cell r="D108">
            <v>1</v>
          </cell>
        </row>
        <row r="109">
          <cell r="A109" t="str">
            <v>3A6</v>
          </cell>
          <cell r="B109">
            <v>6</v>
          </cell>
          <cell r="C109" t="str">
            <v>AIZENAY</v>
          </cell>
          <cell r="D109">
            <v>1</v>
          </cell>
        </row>
        <row r="110">
          <cell r="A110" t="str">
            <v>3B12</v>
          </cell>
          <cell r="B110">
            <v>12</v>
          </cell>
          <cell r="C110" t="str">
            <v>CHAIZE GIRAUD</v>
          </cell>
          <cell r="D110">
            <v>1</v>
          </cell>
        </row>
        <row r="111">
          <cell r="A111" t="str">
            <v>2A3</v>
          </cell>
          <cell r="B111">
            <v>3</v>
          </cell>
          <cell r="C111" t="str">
            <v>CHANTONNAY</v>
          </cell>
          <cell r="D111">
            <v>1</v>
          </cell>
        </row>
        <row r="112">
          <cell r="A112" t="str">
            <v>1A6</v>
          </cell>
          <cell r="B112">
            <v>6</v>
          </cell>
          <cell r="C112" t="str">
            <v>ESSARTS</v>
          </cell>
          <cell r="D112">
            <v>1</v>
          </cell>
        </row>
        <row r="113">
          <cell r="A113" t="str">
            <v>3C2</v>
          </cell>
          <cell r="B113">
            <v>2</v>
          </cell>
          <cell r="C113" t="str">
            <v>HERBIERS</v>
          </cell>
          <cell r="D113">
            <v>1</v>
          </cell>
        </row>
        <row r="114">
          <cell r="A114" t="str">
            <v>1A11</v>
          </cell>
          <cell r="B114">
            <v>11</v>
          </cell>
          <cell r="C114" t="str">
            <v>MONTAIGU 13 SEPTIERS UNVB</v>
          </cell>
          <cell r="D114">
            <v>1</v>
          </cell>
        </row>
        <row r="115">
          <cell r="A115" t="str">
            <v>3C6</v>
          </cell>
          <cell r="B115">
            <v>6</v>
          </cell>
          <cell r="C115" t="str">
            <v>MOTHE-ACHARD</v>
          </cell>
          <cell r="D115">
            <v>1</v>
          </cell>
        </row>
        <row r="116">
          <cell r="A116" t="str">
            <v>3A9</v>
          </cell>
          <cell r="B116">
            <v>9</v>
          </cell>
          <cell r="C116" t="str">
            <v>MOUTIERS SUR LAY</v>
          </cell>
          <cell r="D116">
            <v>1</v>
          </cell>
        </row>
        <row r="117">
          <cell r="A117" t="str">
            <v>1A12</v>
          </cell>
          <cell r="B117">
            <v>12</v>
          </cell>
          <cell r="C117" t="str">
            <v>PAYS DES OLONNES BASKET</v>
          </cell>
          <cell r="D117">
            <v>1</v>
          </cell>
        </row>
        <row r="118">
          <cell r="A118" t="str">
            <v>3B12</v>
          </cell>
          <cell r="B118">
            <v>12</v>
          </cell>
          <cell r="C118" t="str">
            <v>PAYS DES OLONNES BASKET</v>
          </cell>
          <cell r="D118">
            <v>2</v>
          </cell>
        </row>
        <row r="119">
          <cell r="A119" t="str">
            <v>2B1</v>
          </cell>
          <cell r="B119">
            <v>1</v>
          </cell>
          <cell r="C119" t="str">
            <v>ROCHE VENDÉE BC</v>
          </cell>
          <cell r="D119">
            <v>1</v>
          </cell>
        </row>
        <row r="120">
          <cell r="A120" t="str">
            <v>1A8</v>
          </cell>
          <cell r="B120">
            <v>8</v>
          </cell>
          <cell r="C120" t="str">
            <v>ST GEORGES MONTAIGU</v>
          </cell>
          <cell r="D120">
            <v>1</v>
          </cell>
        </row>
        <row r="121">
          <cell r="A121" t="str">
            <v>2B3</v>
          </cell>
          <cell r="B121">
            <v>3</v>
          </cell>
          <cell r="C121" t="str">
            <v>ST GERMAIN DE PRINÇAY</v>
          </cell>
          <cell r="D121">
            <v>1</v>
          </cell>
        </row>
        <row r="122">
          <cell r="A122" t="str">
            <v>2A2</v>
          </cell>
          <cell r="B122">
            <v>2</v>
          </cell>
          <cell r="C122" t="str">
            <v>STE GEMME LA PLAINE</v>
          </cell>
          <cell r="D12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showZeros="0" zoomScalePageLayoutView="0" workbookViewId="0" topLeftCell="A40">
      <selection activeCell="C7" sqref="C7"/>
    </sheetView>
  </sheetViews>
  <sheetFormatPr defaultColWidth="11.28125" defaultRowHeight="12" customHeight="1"/>
  <cols>
    <col min="1" max="1" width="2.8515625" style="5" bestFit="1" customWidth="1"/>
    <col min="2" max="2" width="21.7109375" style="4" bestFit="1" customWidth="1"/>
    <col min="3" max="3" width="2.28125" style="2" bestFit="1" customWidth="1"/>
    <col min="4" max="4" width="4.8515625" style="2" customWidth="1"/>
    <col min="5" max="5" width="1.57421875" style="3" customWidth="1"/>
    <col min="6" max="6" width="2.8515625" style="5" customWidth="1"/>
    <col min="7" max="7" width="21.421875" style="3" bestFit="1" customWidth="1"/>
    <col min="8" max="8" width="2.28125" style="2" bestFit="1" customWidth="1"/>
    <col min="9" max="9" width="5.57421875" style="3" bestFit="1" customWidth="1"/>
    <col min="10" max="10" width="1.57421875" style="3" customWidth="1"/>
    <col min="11" max="11" width="2.8515625" style="5" bestFit="1" customWidth="1"/>
    <col min="12" max="12" width="21.7109375" style="4" bestFit="1" customWidth="1"/>
    <col min="13" max="13" width="4.7109375" style="2" bestFit="1" customWidth="1"/>
    <col min="14" max="14" width="5.57421875" style="2" bestFit="1" customWidth="1"/>
    <col min="15" max="16384" width="11.28125" style="3" customWidth="1"/>
  </cols>
  <sheetData>
    <row r="1" spans="1:14" s="67" customFormat="1" ht="39.75" customHeight="1">
      <c r="A1" s="68" t="s">
        <v>14</v>
      </c>
      <c r="B1" s="68"/>
      <c r="C1" s="68"/>
      <c r="D1" s="68"/>
      <c r="E1" s="68"/>
      <c r="F1" s="70" t="s">
        <v>36</v>
      </c>
      <c r="G1" s="70"/>
      <c r="H1" s="70"/>
      <c r="I1" s="69" t="s">
        <v>220</v>
      </c>
      <c r="J1" s="69"/>
      <c r="K1" s="69"/>
      <c r="L1" s="69"/>
      <c r="M1" s="69"/>
      <c r="N1" s="69"/>
    </row>
    <row r="2" spans="1:14" s="1" customFormat="1" ht="15" customHeight="1">
      <c r="A2" s="8"/>
      <c r="B2" s="6"/>
      <c r="C2" s="7"/>
      <c r="D2" s="7"/>
      <c r="F2" s="9" t="s">
        <v>0</v>
      </c>
      <c r="G2" s="10" t="s">
        <v>37</v>
      </c>
      <c r="H2" s="9" t="s">
        <v>1</v>
      </c>
      <c r="I2" s="11"/>
      <c r="J2" s="11"/>
      <c r="K2" s="9" t="s">
        <v>0</v>
      </c>
      <c r="L2" s="10" t="s">
        <v>37</v>
      </c>
      <c r="M2" s="9" t="s">
        <v>2</v>
      </c>
      <c r="N2" s="12"/>
    </row>
    <row r="3" spans="1:14" s="1" customFormat="1" ht="15" customHeight="1">
      <c r="A3" s="14"/>
      <c r="B3" s="13"/>
      <c r="C3" s="12"/>
      <c r="D3" s="12"/>
      <c r="F3" s="14">
        <v>1</v>
      </c>
      <c r="G3" s="13" t="str">
        <f>VLOOKUP("A"&amp;F3,tri!$A:$E,3,0)</f>
        <v>CHAIZE GIRAUD</v>
      </c>
      <c r="H3" s="13">
        <f>VLOOKUP("A"&amp;F3,tri!$A:$E,4,0)</f>
        <v>1</v>
      </c>
      <c r="I3" s="12" t="str">
        <f>VLOOKUP("A"&amp;F3,tri!$A:$E,5,0)</f>
        <v>(MAS)</v>
      </c>
      <c r="J3" s="11"/>
      <c r="K3" s="14">
        <v>1</v>
      </c>
      <c r="L3" s="13" t="str">
        <f>VLOOKUP("B"&amp;K3,tri!$A:$E,3,0)</f>
        <v>CHALLANS</v>
      </c>
      <c r="M3" s="13">
        <f>VLOOKUP("B"&amp;K3,tri!$A:$E,4,0)</f>
        <v>1</v>
      </c>
      <c r="N3" s="12" t="str">
        <f>VLOOKUP("B"&amp;K3,tri!$A:$E,5,0)</f>
        <v>(FEM)</v>
      </c>
    </row>
    <row r="4" spans="1:14" s="1" customFormat="1" ht="15" customHeight="1">
      <c r="A4" s="14"/>
      <c r="B4" s="13"/>
      <c r="C4" s="12"/>
      <c r="D4" s="12"/>
      <c r="F4" s="14">
        <v>2</v>
      </c>
      <c r="G4" s="13" t="str">
        <f>VLOOKUP("A"&amp;F4,tri!$A:$E,3,0)</f>
        <v>CHALLANS</v>
      </c>
      <c r="H4" s="13">
        <f>VLOOKUP("A"&amp;F4,tri!$A:$E,4,0)</f>
        <v>1</v>
      </c>
      <c r="I4" s="12" t="str">
        <f>VLOOKUP("A"&amp;F4,tri!$A:$E,5,0)</f>
        <v>(MX)</v>
      </c>
      <c r="J4" s="11"/>
      <c r="K4" s="14">
        <v>2</v>
      </c>
      <c r="L4" s="13" t="str">
        <f>VLOOKUP("B"&amp;K4,tri!$A:$E,3,0)</f>
        <v>CHALLANS</v>
      </c>
      <c r="M4" s="13">
        <f>VLOOKUP("B"&amp;K4,tri!$A:$E,4,0)</f>
        <v>2</v>
      </c>
      <c r="N4" s="12" t="str">
        <f>VLOOKUP("B"&amp;K4,tri!$A:$E,5,0)</f>
        <v>(MAS)</v>
      </c>
    </row>
    <row r="5" spans="1:14" s="1" customFormat="1" ht="15" customHeight="1">
      <c r="A5" s="14"/>
      <c r="B5" s="13"/>
      <c r="C5" s="12"/>
      <c r="D5" s="12"/>
      <c r="F5" s="14">
        <v>3</v>
      </c>
      <c r="G5" s="13" t="str">
        <f>VLOOKUP("A"&amp;F5,tri!$A:$E,3,0)</f>
        <v>CHALLANS</v>
      </c>
      <c r="H5" s="13">
        <f>VLOOKUP("A"&amp;F5,tri!$A:$E,4,0)</f>
        <v>1</v>
      </c>
      <c r="I5" s="12" t="str">
        <f>VLOOKUP("A"&amp;F5,tri!$A:$E,5,0)</f>
        <v>(MAS)</v>
      </c>
      <c r="J5" s="11"/>
      <c r="K5" s="14">
        <v>3</v>
      </c>
      <c r="L5" s="13" t="str">
        <f>VLOOKUP("B"&amp;K5,tri!$A:$E,3,0)</f>
        <v>COEX</v>
      </c>
      <c r="M5" s="13">
        <f>VLOOKUP("B"&amp;K5,tri!$A:$E,4,0)</f>
        <v>1</v>
      </c>
      <c r="N5" s="12" t="str">
        <f>VLOOKUP("B"&amp;K5,tri!$A:$E,5,0)</f>
        <v>(FEM)</v>
      </c>
    </row>
    <row r="6" spans="1:14" s="1" customFormat="1" ht="15" customHeight="1">
      <c r="A6" s="14"/>
      <c r="B6" s="13"/>
      <c r="C6" s="12"/>
      <c r="D6" s="12"/>
      <c r="F6" s="14">
        <v>4</v>
      </c>
      <c r="G6" s="13" t="str">
        <f>VLOOKUP("A"&amp;F6,tri!$A:$E,3,0)</f>
        <v>POB</v>
      </c>
      <c r="H6" s="13">
        <f>VLOOKUP("A"&amp;F6,tri!$A:$E,4,0)</f>
        <v>1</v>
      </c>
      <c r="I6" s="12" t="str">
        <f>VLOOKUP("A"&amp;F6,tri!$A:$E,5,0)</f>
        <v>(MAS)</v>
      </c>
      <c r="J6" s="11"/>
      <c r="K6" s="14">
        <v>4</v>
      </c>
      <c r="L6" s="13" t="str">
        <f>VLOOKUP("B"&amp;K6,tri!$A:$E,3,0)</f>
        <v>SALLERTAINE</v>
      </c>
      <c r="M6" s="13">
        <f>VLOOKUP("B"&amp;K6,tri!$A:$E,4,0)</f>
        <v>1</v>
      </c>
      <c r="N6" s="12" t="str">
        <f>VLOOKUP("B"&amp;K6,tri!$A:$E,5,0)</f>
        <v>(FEM)</v>
      </c>
    </row>
    <row r="7" spans="1:14" s="1" customFormat="1" ht="15" customHeight="1">
      <c r="A7" s="14"/>
      <c r="B7" s="13"/>
      <c r="C7" s="12"/>
      <c r="D7" s="12"/>
      <c r="F7" s="14">
        <v>5</v>
      </c>
      <c r="G7" s="13" t="str">
        <f>VLOOKUP("A"&amp;F7,tri!$A:$E,3,0)</f>
        <v>RIEZ VIE BASKET</v>
      </c>
      <c r="H7" s="13">
        <f>VLOOKUP("A"&amp;F7,tri!$A:$E,4,0)</f>
        <v>1</v>
      </c>
      <c r="I7" s="12" t="str">
        <f>VLOOKUP("A"&amp;F7,tri!$A:$E,5,0)</f>
        <v>(MAS)</v>
      </c>
      <c r="J7" s="11"/>
      <c r="K7" s="14">
        <v>5</v>
      </c>
      <c r="L7" s="13" t="str">
        <f>VLOOKUP("B"&amp;K7,tri!$A:$E,3,0)</f>
        <v>ST REVEREND</v>
      </c>
      <c r="M7" s="13">
        <f>VLOOKUP("B"&amp;K7,tri!$A:$E,4,0)</f>
        <v>1</v>
      </c>
      <c r="N7" s="12" t="str">
        <f>VLOOKUP("B"&amp;K7,tri!$A:$E,5,0)</f>
        <v>(FEM)</v>
      </c>
    </row>
    <row r="8" spans="1:14" s="1" customFormat="1" ht="15" customHeight="1">
      <c r="A8" s="14"/>
      <c r="B8" s="13"/>
      <c r="C8" s="12"/>
      <c r="D8" s="12"/>
      <c r="F8" s="14">
        <v>6</v>
      </c>
      <c r="G8" s="13" t="str">
        <f>VLOOKUP("A"&amp;F8,tri!$A:$E,3,0)</f>
        <v>SALLERTAINE</v>
      </c>
      <c r="H8" s="13">
        <f>VLOOKUP("A"&amp;F8,tri!$A:$E,4,0)</f>
        <v>1</v>
      </c>
      <c r="I8" s="12" t="str">
        <f>VLOOKUP("A"&amp;F8,tri!$A:$E,5,0)</f>
        <v>(MAS)</v>
      </c>
      <c r="J8" s="11"/>
      <c r="K8" s="14">
        <v>6</v>
      </c>
      <c r="L8" s="13" t="str">
        <f>VLOOKUP("B"&amp;K8,tri!$A:$E,3,0)</f>
        <v>COMMEQUIERS</v>
      </c>
      <c r="M8" s="13">
        <f>VLOOKUP("B"&amp;K8,tri!$A:$E,4,0)</f>
        <v>1</v>
      </c>
      <c r="N8" s="12" t="str">
        <f>VLOOKUP("B"&amp;K8,tri!$A:$E,5,0)</f>
        <v>(FEM)</v>
      </c>
    </row>
    <row r="9" spans="1:14" s="1" customFormat="1" ht="8.25" customHeight="1">
      <c r="A9" s="14"/>
      <c r="B9" s="13"/>
      <c r="C9" s="12"/>
      <c r="D9" s="12"/>
      <c r="F9" s="14"/>
      <c r="G9" s="13"/>
      <c r="H9" s="12"/>
      <c r="I9" s="11"/>
      <c r="J9" s="11"/>
      <c r="K9" s="14"/>
      <c r="L9" s="13"/>
      <c r="M9" s="12"/>
      <c r="N9" s="12"/>
    </row>
    <row r="10" spans="1:14" s="1" customFormat="1" ht="15" customHeight="1">
      <c r="A10" s="9" t="s">
        <v>0</v>
      </c>
      <c r="B10" s="10" t="s">
        <v>37</v>
      </c>
      <c r="C10" s="9" t="s">
        <v>3</v>
      </c>
      <c r="D10" s="7"/>
      <c r="F10" s="9" t="s">
        <v>0</v>
      </c>
      <c r="G10" s="10" t="s">
        <v>37</v>
      </c>
      <c r="H10" s="9" t="s">
        <v>4</v>
      </c>
      <c r="I10" s="11"/>
      <c r="J10" s="11"/>
      <c r="K10" s="9" t="s">
        <v>0</v>
      </c>
      <c r="L10" s="10" t="s">
        <v>37</v>
      </c>
      <c r="M10" s="9" t="s">
        <v>5</v>
      </c>
      <c r="N10" s="12"/>
    </row>
    <row r="11" spans="1:14" s="1" customFormat="1" ht="15" customHeight="1">
      <c r="A11" s="14">
        <v>1</v>
      </c>
      <c r="B11" s="13" t="str">
        <f>VLOOKUP("C"&amp;A11,tri!$A:$E,3,0)</f>
        <v>BEAULIEU S/LA ROCHE</v>
      </c>
      <c r="C11" s="13">
        <f>VLOOKUP("C"&amp;A11,tri!$A:$E,4,0)</f>
        <v>1</v>
      </c>
      <c r="D11" s="12" t="str">
        <f>VLOOKUP("C"&amp;A11,tri!$A:$E,5,0)</f>
        <v>(FEM)</v>
      </c>
      <c r="F11" s="14">
        <v>1</v>
      </c>
      <c r="G11" s="13" t="str">
        <f>VLOOKUP("D"&amp;F11,tri!$A:$E,3,0)</f>
        <v>MOTHE ACHARD</v>
      </c>
      <c r="H11" s="13">
        <f>VLOOKUP("D"&amp;F11,tri!$A:$E,4,0)</f>
        <v>1</v>
      </c>
      <c r="I11" s="12" t="str">
        <f>VLOOKUP("D"&amp;F11,tri!$A:$E,5,0)</f>
        <v>(MX)</v>
      </c>
      <c r="J11" s="11"/>
      <c r="K11" s="14">
        <v>1</v>
      </c>
      <c r="L11" s="13" t="str">
        <f>VLOOKUP("E"&amp;K11,tri!$A:$E,3,0)</f>
        <v>BREM SUR MER</v>
      </c>
      <c r="M11" s="13">
        <f>VLOOKUP("E"&amp;K11,tri!$A:$E,4,0)</f>
        <v>1</v>
      </c>
      <c r="N11" s="12" t="str">
        <f>VLOOKUP("E"&amp;K11,tri!$A:$E,5,0)</f>
        <v>(MX)</v>
      </c>
    </row>
    <row r="12" spans="1:14" s="1" customFormat="1" ht="15" customHeight="1">
      <c r="A12" s="14">
        <v>2</v>
      </c>
      <c r="B12" s="13" t="str">
        <f>VLOOKUP("C"&amp;A12,tri!$A:$E,3,0)</f>
        <v>CHAIZE GIRAUD</v>
      </c>
      <c r="C12" s="13">
        <f>VLOOKUP("C"&amp;A12,tri!$A:$E,4,0)</f>
        <v>1</v>
      </c>
      <c r="D12" s="12" t="str">
        <f>VLOOKUP("C"&amp;A12,tri!$A:$E,5,0)</f>
        <v>(FEM)</v>
      </c>
      <c r="F12" s="14">
        <v>2</v>
      </c>
      <c r="G12" s="13" t="str">
        <f>VLOOKUP("D"&amp;F12,tri!$A:$E,3,0)</f>
        <v>POB</v>
      </c>
      <c r="H12" s="13">
        <f>VLOOKUP("D"&amp;F12,tri!$A:$E,4,0)</f>
        <v>1</v>
      </c>
      <c r="I12" s="12" t="str">
        <f>VLOOKUP("D"&amp;F12,tri!$A:$E,5,0)</f>
        <v>(MX)</v>
      </c>
      <c r="J12" s="11"/>
      <c r="K12" s="14">
        <v>2</v>
      </c>
      <c r="L12" s="13" t="str">
        <f>VLOOKUP("E"&amp;K12,tri!$A:$E,3,0)</f>
        <v>BRETIGNOLLES</v>
      </c>
      <c r="M12" s="13">
        <f>VLOOKUP("E"&amp;K12,tri!$A:$E,4,0)</f>
        <v>1</v>
      </c>
      <c r="N12" s="12" t="str">
        <f>VLOOKUP("E"&amp;K12,tri!$A:$E,5,0)</f>
        <v>(MX)</v>
      </c>
    </row>
    <row r="13" spans="1:14" s="1" customFormat="1" ht="15" customHeight="1">
      <c r="A13" s="14">
        <v>3</v>
      </c>
      <c r="B13" s="13" t="str">
        <f>VLOOKUP("C"&amp;A13,tri!$A:$E,3,0)</f>
        <v>ILE D'OLONNE</v>
      </c>
      <c r="C13" s="13">
        <f>VLOOKUP("C"&amp;A13,tri!$A:$E,4,0)</f>
        <v>0</v>
      </c>
      <c r="D13" s="12" t="str">
        <f>VLOOKUP("C"&amp;A13,tri!$A:$E,5,0)</f>
        <v>(FEM)</v>
      </c>
      <c r="F13" s="14">
        <v>3</v>
      </c>
      <c r="G13" s="13" t="str">
        <f>VLOOKUP("D"&amp;F13,tri!$A:$E,3,0)</f>
        <v>ST MATHURIN</v>
      </c>
      <c r="H13" s="13">
        <f>VLOOKUP("D"&amp;F13,tri!$A:$E,4,0)</f>
        <v>1</v>
      </c>
      <c r="I13" s="12" t="str">
        <f>VLOOKUP("D"&amp;F13,tri!$A:$E,5,0)</f>
        <v>(MX)</v>
      </c>
      <c r="J13" s="11"/>
      <c r="K13" s="14">
        <v>3</v>
      </c>
      <c r="L13" s="13" t="str">
        <f>VLOOKUP("E"&amp;K13,tri!$A:$E,3,0)</f>
        <v>ST JULIEN DES LANDES</v>
      </c>
      <c r="M13" s="13">
        <f>VLOOKUP("E"&amp;K13,tri!$A:$E,4,0)</f>
        <v>1</v>
      </c>
      <c r="N13" s="12" t="str">
        <f>VLOOKUP("E"&amp;K13,tri!$A:$E,5,0)</f>
        <v>(MX)</v>
      </c>
    </row>
    <row r="14" spans="1:14" s="1" customFormat="1" ht="15" customHeight="1">
      <c r="A14" s="14">
        <v>4</v>
      </c>
      <c r="B14" s="13" t="str">
        <f>VLOOKUP("C"&amp;A14,tri!$A:$E,3,0)</f>
        <v>RIEZ VIE BASKET</v>
      </c>
      <c r="C14" s="13">
        <f>VLOOKUP("C"&amp;A14,tri!$A:$E,4,0)</f>
        <v>1</v>
      </c>
      <c r="D14" s="12" t="str">
        <f>VLOOKUP("C"&amp;A14,tri!$A:$E,5,0)</f>
        <v>(FEM)</v>
      </c>
      <c r="F14" s="14">
        <v>4</v>
      </c>
      <c r="G14" s="13" t="str">
        <f>VLOOKUP("D"&amp;F14,tri!$A:$E,3,0)</f>
        <v>TALMONT</v>
      </c>
      <c r="H14" s="13">
        <f>VLOOKUP("D"&amp;F14,tri!$A:$E,4,0)</f>
        <v>1</v>
      </c>
      <c r="I14" s="12" t="str">
        <f>VLOOKUP("D"&amp;F14,tri!$A:$E,5,0)</f>
        <v>(MX)</v>
      </c>
      <c r="J14" s="11"/>
      <c r="K14" s="14">
        <v>4</v>
      </c>
      <c r="L14" s="13" t="str">
        <f>VLOOKUP("E"&amp;K14,tri!$A:$E,3,0)</f>
        <v>ILE D'OLONNE</v>
      </c>
      <c r="M14" s="13">
        <f>VLOOKUP("E"&amp;K14,tri!$A:$E,4,0)</f>
        <v>0</v>
      </c>
      <c r="N14" s="12" t="str">
        <f>VLOOKUP("E"&amp;K14,tri!$A:$E,5,0)</f>
        <v>(MX)</v>
      </c>
    </row>
    <row r="15" spans="1:14" s="1" customFormat="1" ht="15" customHeight="1">
      <c r="A15" s="14">
        <v>5</v>
      </c>
      <c r="B15" s="13" t="str">
        <f>VLOOKUP("C"&amp;A15,tri!$A:$E,3,0)</f>
        <v>VENANSAULT</v>
      </c>
      <c r="C15" s="13">
        <f>VLOOKUP("C"&amp;A15,tri!$A:$E,4,0)</f>
        <v>1</v>
      </c>
      <c r="D15" s="12" t="str">
        <f>VLOOKUP("C"&amp;A15,tri!$A:$E,5,0)</f>
        <v>(FEM)</v>
      </c>
      <c r="F15" s="14">
        <v>5</v>
      </c>
      <c r="G15" s="13" t="str">
        <f>VLOOKUP("D"&amp;F15,tri!$A:$E,3,0)</f>
        <v>GROSBREUIL</v>
      </c>
      <c r="H15" s="13">
        <f>VLOOKUP("D"&amp;F15,tri!$A:$E,4,0)</f>
        <v>1</v>
      </c>
      <c r="I15" s="12" t="str">
        <f>VLOOKUP("D"&amp;F15,tri!$A:$E,5,0)</f>
        <v>(MX)</v>
      </c>
      <c r="J15" s="11"/>
      <c r="K15" s="14">
        <v>5</v>
      </c>
      <c r="L15" s="13" t="str">
        <f>VLOOKUP("E"&amp;K15,tri!$A:$E,3,0)</f>
        <v>LANDERONDE</v>
      </c>
      <c r="M15" s="13">
        <f>VLOOKUP("E"&amp;K15,tri!$A:$E,4,0)</f>
        <v>0</v>
      </c>
      <c r="N15" s="12" t="str">
        <f>VLOOKUP("E"&amp;K15,tri!$A:$E,5,0)</f>
        <v>(MX)</v>
      </c>
    </row>
    <row r="16" spans="1:14" s="1" customFormat="1" ht="15" customHeight="1">
      <c r="A16" s="14">
        <v>6</v>
      </c>
      <c r="B16" s="13" t="str">
        <f>VLOOKUP("C"&amp;A16,tri!$A:$E,3,0)</f>
        <v>POIRE SUR VIE</v>
      </c>
      <c r="C16" s="13">
        <f>VLOOKUP("C"&amp;A16,tri!$A:$E,4,0)</f>
        <v>2</v>
      </c>
      <c r="D16" s="12" t="str">
        <f>VLOOKUP("C"&amp;A16,tri!$A:$E,5,0)</f>
        <v>(FEM)</v>
      </c>
      <c r="F16" s="14">
        <v>6</v>
      </c>
      <c r="G16" s="13" t="str">
        <f>VLOOKUP("D"&amp;F16,tri!$A:$E,3,0)</f>
        <v>VENANSAULT</v>
      </c>
      <c r="H16" s="13">
        <f>VLOOKUP("D"&amp;F16,tri!$A:$E,4,0)</f>
        <v>0</v>
      </c>
      <c r="I16" s="12" t="str">
        <f>VLOOKUP("D"&amp;F16,tri!$A:$E,5,0)</f>
        <v>(MAS)</v>
      </c>
      <c r="J16" s="11"/>
      <c r="K16" s="14">
        <v>6</v>
      </c>
      <c r="L16" s="13" t="str">
        <f>VLOOKUP("E"&amp;K16,tri!$A:$E,3,0)</f>
        <v>MARTINET</v>
      </c>
      <c r="M16" s="13">
        <f>VLOOKUP("E"&amp;K16,tri!$A:$E,4,0)</f>
        <v>1</v>
      </c>
      <c r="N16" s="12" t="str">
        <f>VLOOKUP("E"&amp;K16,tri!$A:$E,5,0)</f>
        <v>(MX)</v>
      </c>
    </row>
    <row r="17" spans="1:14" s="1" customFormat="1" ht="8.25" customHeight="1">
      <c r="A17" s="14"/>
      <c r="B17" s="13"/>
      <c r="C17" s="12"/>
      <c r="D17" s="12"/>
      <c r="F17" s="14"/>
      <c r="G17" s="13"/>
      <c r="H17" s="12"/>
      <c r="I17" s="11"/>
      <c r="J17" s="11"/>
      <c r="K17" s="14"/>
      <c r="L17" s="13"/>
      <c r="M17" s="12"/>
      <c r="N17" s="12"/>
    </row>
    <row r="18" spans="1:14" s="1" customFormat="1" ht="15" customHeight="1">
      <c r="A18" s="9" t="s">
        <v>0</v>
      </c>
      <c r="B18" s="10" t="s">
        <v>37</v>
      </c>
      <c r="C18" s="9" t="s">
        <v>6</v>
      </c>
      <c r="D18" s="7"/>
      <c r="F18" s="9" t="s">
        <v>0</v>
      </c>
      <c r="G18" s="10" t="s">
        <v>37</v>
      </c>
      <c r="H18" s="9" t="s">
        <v>7</v>
      </c>
      <c r="I18" s="11"/>
      <c r="J18" s="11"/>
      <c r="K18" s="9" t="s">
        <v>0</v>
      </c>
      <c r="L18" s="10" t="s">
        <v>37</v>
      </c>
      <c r="M18" s="9" t="s">
        <v>8</v>
      </c>
      <c r="N18" s="12"/>
    </row>
    <row r="19" spans="1:14" s="1" customFormat="1" ht="15" customHeight="1">
      <c r="A19" s="14">
        <v>1</v>
      </c>
      <c r="B19" s="13" t="str">
        <f>VLOOKUP("F"&amp;A19,tri!$A:$E,3,0)</f>
        <v>AIZENAY</v>
      </c>
      <c r="C19" s="13">
        <f>VLOOKUP("F"&amp;A19,tri!$A:$E,4,0)</f>
        <v>1</v>
      </c>
      <c r="D19" s="12" t="str">
        <f>VLOOKUP("F"&amp;A19,tri!$A:$E,5,0)</f>
        <v>(MAS)</v>
      </c>
      <c r="F19" s="14">
        <v>1</v>
      </c>
      <c r="G19" s="13" t="str">
        <f>VLOOKUP("G"&amp;F19,tri!$A:$E,3,0)</f>
        <v>ANGLES</v>
      </c>
      <c r="H19" s="13">
        <f>VLOOKUP("G"&amp;F19,tri!$A:$E,4,0)</f>
        <v>1</v>
      </c>
      <c r="I19" s="12" t="str">
        <f>VLOOKUP("G"&amp;F19,tri!$A:$E,5,0)</f>
        <v>(MX)</v>
      </c>
      <c r="J19" s="11"/>
      <c r="K19" s="14">
        <v>1</v>
      </c>
      <c r="L19" s="13" t="str">
        <f>VLOOKUP("H"&amp;K19,tri!$A:$E,3,0)</f>
        <v>CHANTONNAY</v>
      </c>
      <c r="M19" s="13">
        <f>VLOOKUP("H"&amp;K19,tri!$A:$E,4,0)</f>
        <v>2</v>
      </c>
      <c r="N19" s="12" t="str">
        <f>VLOOKUP("H"&amp;K19,tri!$A:$E,5,0)</f>
        <v>(MX)</v>
      </c>
    </row>
    <row r="20" spans="1:14" s="1" customFormat="1" ht="15" customHeight="1">
      <c r="A20" s="14">
        <v>2</v>
      </c>
      <c r="B20" s="13" t="str">
        <f>VLOOKUP("F"&amp;A20,tri!$A:$E,3,0)</f>
        <v>MOUILLERON</v>
      </c>
      <c r="C20" s="13">
        <f>VLOOKUP("F"&amp;A20,tri!$A:$E,4,0)</f>
        <v>1</v>
      </c>
      <c r="D20" s="12" t="str">
        <f>VLOOKUP("F"&amp;A20,tri!$A:$E,5,0)</f>
        <v>(MAS)</v>
      </c>
      <c r="F20" s="14">
        <v>2</v>
      </c>
      <c r="G20" s="13" t="str">
        <f>VLOOKUP("G"&amp;F20,tri!$A:$E,3,0)</f>
        <v>BENET</v>
      </c>
      <c r="H20" s="13">
        <f>VLOOKUP("G"&amp;F20,tri!$A:$E,4,0)</f>
        <v>1</v>
      </c>
      <c r="I20" s="12" t="str">
        <f>VLOOKUP("G"&amp;F20,tri!$A:$E,5,0)</f>
        <v>(MX)</v>
      </c>
      <c r="J20" s="11"/>
      <c r="K20" s="14">
        <v>2</v>
      </c>
      <c r="L20" s="13" t="str">
        <f>VLOOKUP("H"&amp;K20,tri!$A:$E,3,0)</f>
        <v>FERRIERE</v>
      </c>
      <c r="M20" s="13">
        <f>VLOOKUP("H"&amp;K20,tri!$A:$E,4,0)</f>
        <v>1</v>
      </c>
      <c r="N20" s="12" t="str">
        <f>VLOOKUP("H"&amp;K20,tri!$A:$E,5,0)</f>
        <v>(FEM)</v>
      </c>
    </row>
    <row r="21" spans="1:14" s="1" customFormat="1" ht="15" customHeight="1">
      <c r="A21" s="14">
        <v>3</v>
      </c>
      <c r="B21" s="13" t="str">
        <f>VLOOKUP("F"&amp;A21,tri!$A:$E,3,0)</f>
        <v>POIRE SUR VIE</v>
      </c>
      <c r="C21" s="13">
        <f>VLOOKUP("F"&amp;A21,tri!$A:$E,4,0)</f>
        <v>1</v>
      </c>
      <c r="D21" s="12" t="str">
        <f>VLOOKUP("F"&amp;A21,tri!$A:$E,5,0)</f>
        <v>(MX)</v>
      </c>
      <c r="F21" s="14">
        <v>3</v>
      </c>
      <c r="G21" s="13" t="str">
        <f>VLOOKUP("G"&amp;F21,tri!$A:$E,3,0)</f>
        <v>CHAILLE / LES ORMEAUX</v>
      </c>
      <c r="H21" s="13">
        <f>VLOOKUP("G"&amp;F21,tri!$A:$E,4,0)</f>
        <v>1</v>
      </c>
      <c r="I21" s="12" t="str">
        <f>VLOOKUP("G"&amp;F21,tri!$A:$E,5,0)</f>
        <v>(MX)</v>
      </c>
      <c r="J21" s="11"/>
      <c r="K21" s="14">
        <v>3</v>
      </c>
      <c r="L21" s="13" t="str">
        <f>VLOOKUP("H"&amp;K21,tri!$A:$E,3,0)</f>
        <v>MOUTIERS /LAY</v>
      </c>
      <c r="M21" s="13">
        <f>VLOOKUP("H"&amp;K21,tri!$A:$E,4,0)</f>
        <v>1</v>
      </c>
      <c r="N21" s="12" t="str">
        <f>VLOOKUP("H"&amp;K21,tri!$A:$E,5,0)</f>
        <v>(MX)</v>
      </c>
    </row>
    <row r="22" spans="1:14" s="1" customFormat="1" ht="15" customHeight="1">
      <c r="A22" s="14">
        <v>4</v>
      </c>
      <c r="B22" s="13" t="str">
        <f>VLOOKUP("F"&amp;A22,tri!$A:$E,3,0)</f>
        <v>ROBRETIERES</v>
      </c>
      <c r="C22" s="13">
        <f>VLOOKUP("F"&amp;A22,tri!$A:$E,4,0)</f>
        <v>1</v>
      </c>
      <c r="D22" s="12" t="str">
        <f>VLOOKUP("F"&amp;A22,tri!$A:$E,5,0)</f>
        <v>(MX)</v>
      </c>
      <c r="F22" s="14">
        <v>4</v>
      </c>
      <c r="G22" s="13" t="str">
        <f>VLOOKUP("G"&amp;F22,tri!$A:$E,3,0)</f>
        <v>LUCON</v>
      </c>
      <c r="H22" s="13">
        <f>VLOOKUP("G"&amp;F22,tri!$A:$E,4,0)</f>
        <v>1</v>
      </c>
      <c r="I22" s="12" t="str">
        <f>VLOOKUP("G"&amp;F22,tri!$A:$E,5,0)</f>
        <v>(MX)</v>
      </c>
      <c r="J22" s="11"/>
      <c r="K22" s="14">
        <v>4</v>
      </c>
      <c r="L22" s="13" t="str">
        <f>VLOOKUP("H"&amp;K22,tri!$A:$E,3,0)</f>
        <v>ST FLORENT DES BOIS</v>
      </c>
      <c r="M22" s="13">
        <f>VLOOKUP("H"&amp;K22,tri!$A:$E,4,0)</f>
        <v>2</v>
      </c>
      <c r="N22" s="12" t="str">
        <f>VLOOKUP("H"&amp;K22,tri!$A:$E,5,0)</f>
        <v>(MX)</v>
      </c>
    </row>
    <row r="23" spans="1:14" s="1" customFormat="1" ht="15" customHeight="1">
      <c r="A23" s="14">
        <v>5</v>
      </c>
      <c r="B23" s="13" t="str">
        <f>VLOOKUP("F"&amp;A23,tri!$A:$E,3,0)</f>
        <v>SBY</v>
      </c>
      <c r="C23" s="13">
        <f>VLOOKUP("F"&amp;A23,tri!$A:$E,4,0)</f>
        <v>1</v>
      </c>
      <c r="D23" s="12" t="str">
        <f>VLOOKUP("F"&amp;A23,tri!$A:$E,5,0)</f>
        <v>(MX)</v>
      </c>
      <c r="F23" s="14">
        <v>5</v>
      </c>
      <c r="G23" s="13" t="str">
        <f>VLOOKUP("G"&amp;F23,tri!$A:$E,3,0)</f>
        <v>ST FLORENT DES BOIS</v>
      </c>
      <c r="H23" s="13">
        <f>VLOOKUP("G"&amp;F23,tri!$A:$E,4,0)</f>
        <v>1</v>
      </c>
      <c r="I23" s="12" t="str">
        <f>VLOOKUP("G"&amp;F23,tri!$A:$E,5,0)</f>
        <v>(MX)</v>
      </c>
      <c r="J23" s="11"/>
      <c r="K23" s="14">
        <v>5</v>
      </c>
      <c r="L23" s="13" t="str">
        <f>VLOOKUP("H"&amp;K23,tri!$A:$E,3,0)</f>
        <v>ST GERMAIN</v>
      </c>
      <c r="M23" s="13">
        <f>VLOOKUP("H"&amp;K23,tri!$A:$E,4,0)</f>
        <v>2</v>
      </c>
      <c r="N23" s="12" t="str">
        <f>VLOOKUP("H"&amp;K23,tri!$A:$E,5,0)</f>
        <v>(MX)</v>
      </c>
    </row>
    <row r="24" spans="1:14" s="1" customFormat="1" ht="15" customHeight="1">
      <c r="A24" s="14">
        <v>6</v>
      </c>
      <c r="B24" s="13" t="str">
        <f>VLOOKUP("F"&amp;A24,tri!$A:$E,3,0)</f>
        <v>DOMPIERRE</v>
      </c>
      <c r="C24" s="13">
        <f>VLOOKUP("F"&amp;A24,tri!$A:$E,4,0)</f>
        <v>2</v>
      </c>
      <c r="D24" s="12" t="str">
        <f>VLOOKUP("F"&amp;A24,tri!$A:$E,5,0)</f>
        <v>(MAS)</v>
      </c>
      <c r="F24" s="14">
        <v>6</v>
      </c>
      <c r="G24" s="13" t="str">
        <f>VLOOKUP("G"&amp;F24,tri!$A:$E,3,0)</f>
        <v>FONTENAY</v>
      </c>
      <c r="H24" s="13">
        <f>VLOOKUP("G"&amp;F24,tri!$A:$E,4,0)</f>
        <v>1</v>
      </c>
      <c r="I24" s="12" t="str">
        <f>VLOOKUP("G"&amp;F24,tri!$A:$E,5,0)</f>
        <v>(MX)</v>
      </c>
      <c r="J24" s="11"/>
      <c r="K24" s="14">
        <v>6</v>
      </c>
      <c r="L24" s="13" t="str">
        <f>VLOOKUP("H"&amp;K24,tri!$A:$E,3,0)</f>
        <v>RVBC</v>
      </c>
      <c r="M24" s="13">
        <f>VLOOKUP("H"&amp;K24,tri!$A:$E,4,0)</f>
        <v>1</v>
      </c>
      <c r="N24" s="12" t="str">
        <f>VLOOKUP("H"&amp;K24,tri!$A:$E,5,0)</f>
        <v>(MX)</v>
      </c>
    </row>
    <row r="25" spans="1:14" s="1" customFormat="1" ht="8.25" customHeight="1">
      <c r="A25" s="14"/>
      <c r="B25" s="13"/>
      <c r="C25" s="12"/>
      <c r="D25" s="12"/>
      <c r="E25" s="11"/>
      <c r="F25" s="14"/>
      <c r="G25" s="13"/>
      <c r="H25" s="12"/>
      <c r="I25" s="11"/>
      <c r="J25" s="11"/>
      <c r="K25" s="14"/>
      <c r="L25" s="13"/>
      <c r="M25" s="12"/>
      <c r="N25" s="12"/>
    </row>
    <row r="26" spans="1:14" s="1" customFormat="1" ht="15" customHeight="1">
      <c r="A26" s="9" t="s">
        <v>0</v>
      </c>
      <c r="B26" s="10" t="s">
        <v>37</v>
      </c>
      <c r="C26" s="9" t="s">
        <v>9</v>
      </c>
      <c r="D26" s="7"/>
      <c r="F26" s="9" t="s">
        <v>0</v>
      </c>
      <c r="G26" s="10" t="s">
        <v>37</v>
      </c>
      <c r="H26" s="9" t="s">
        <v>10</v>
      </c>
      <c r="I26" s="11"/>
      <c r="J26" s="11"/>
      <c r="K26" s="9" t="s">
        <v>0</v>
      </c>
      <c r="L26" s="10" t="s">
        <v>37</v>
      </c>
      <c r="M26" s="9" t="s">
        <v>11</v>
      </c>
      <c r="N26" s="12"/>
    </row>
    <row r="27" spans="1:14" s="1" customFormat="1" ht="15" customHeight="1">
      <c r="A27" s="14">
        <v>1</v>
      </c>
      <c r="B27" s="13" t="str">
        <f>VLOOKUP("I"&amp;A27,tri!$A:$E,3,0)</f>
        <v>ANVOL ANTIGNY</v>
      </c>
      <c r="C27" s="13">
        <f>VLOOKUP("I"&amp;A27,tri!$A:$E,4,0)</f>
        <v>1</v>
      </c>
      <c r="D27" s="12" t="str">
        <f>VLOOKUP("I"&amp;A27,tri!$A:$E,5,0)</f>
        <v>(FEM)</v>
      </c>
      <c r="E27" s="11"/>
      <c r="F27" s="14">
        <v>1</v>
      </c>
      <c r="G27" s="13" t="str">
        <f>VLOOKUP("J"&amp;F27,tri!$A:$E,3,0)</f>
        <v>CHEFFOIS-COLLINES</v>
      </c>
      <c r="H27" s="13">
        <f>VLOOKUP("J"&amp;F27,tri!$A:$E,4,0)</f>
        <v>2</v>
      </c>
      <c r="I27" s="12" t="str">
        <f>VLOOKUP("J"&amp;F27,tri!$A:$E,5,0)</f>
        <v>(FEM)</v>
      </c>
      <c r="J27" s="11"/>
      <c r="K27" s="14">
        <v>1</v>
      </c>
      <c r="L27" s="13" t="str">
        <f>VLOOKUP("K"&amp;K27,tri!$A:$E,3,0)</f>
        <v>CHANTONNAY</v>
      </c>
      <c r="M27" s="13">
        <f>VLOOKUP("K"&amp;K27,tri!$A:$E,4,0)</f>
        <v>2</v>
      </c>
      <c r="N27" s="12" t="str">
        <f>VLOOKUP("K"&amp;K27,tri!$A:$E,5,0)</f>
        <v>(MAS)</v>
      </c>
    </row>
    <row r="28" spans="1:14" s="1" customFormat="1" ht="15" customHeight="1">
      <c r="A28" s="14">
        <v>2</v>
      </c>
      <c r="B28" s="13" t="str">
        <f>VLOOKUP("I"&amp;A28,tri!$A:$E,3,0)</f>
        <v>BC LES 3 RIVIERES</v>
      </c>
      <c r="C28" s="13">
        <f>VLOOKUP("I"&amp;A28,tri!$A:$E,4,0)</f>
        <v>1</v>
      </c>
      <c r="D28" s="12" t="str">
        <f>VLOOKUP("I"&amp;A28,tri!$A:$E,5,0)</f>
        <v>(FEM)</v>
      </c>
      <c r="E28" s="11"/>
      <c r="F28" s="14">
        <v>2</v>
      </c>
      <c r="G28" s="13" t="str">
        <f>VLOOKUP("J"&amp;F28,tri!$A:$E,3,0)</f>
        <v>HERBIERS</v>
      </c>
      <c r="H28" s="13">
        <f>VLOOKUP("J"&amp;F28,tri!$A:$E,4,0)</f>
        <v>1</v>
      </c>
      <c r="I28" s="12" t="str">
        <f>VLOOKUP("J"&amp;F28,tri!$A:$E,5,0)</f>
        <v>(FEM)</v>
      </c>
      <c r="J28" s="11"/>
      <c r="K28" s="14">
        <v>2</v>
      </c>
      <c r="L28" s="13" t="str">
        <f>VLOOKUP("K"&amp;K28,tri!$A:$E,3,0)</f>
        <v>HERBIERS</v>
      </c>
      <c r="M28" s="13">
        <f>VLOOKUP("K"&amp;K28,tri!$A:$E,4,0)</f>
        <v>2</v>
      </c>
      <c r="N28" s="12" t="str">
        <f>VLOOKUP("K"&amp;K28,tri!$A:$E,5,0)</f>
        <v>(MAS)</v>
      </c>
    </row>
    <row r="29" spans="1:14" s="1" customFormat="1" ht="15" customHeight="1">
      <c r="A29" s="14">
        <v>3</v>
      </c>
      <c r="B29" s="13" t="str">
        <f>VLOOKUP("I"&amp;A29,tri!$A:$E,3,0)</f>
        <v>CHANTONNAY</v>
      </c>
      <c r="C29" s="13">
        <f>VLOOKUP("I"&amp;A29,tri!$A:$E,4,0)</f>
        <v>1</v>
      </c>
      <c r="D29" s="12" t="str">
        <f>VLOOKUP("I"&amp;A29,tri!$A:$E,5,0)</f>
        <v>(FEM)</v>
      </c>
      <c r="E29" s="11"/>
      <c r="F29" s="14">
        <v>3</v>
      </c>
      <c r="G29" s="13" t="str">
        <f>VLOOKUP("J"&amp;F29,tri!$A:$E,3,0)</f>
        <v>MONSIREIGNE</v>
      </c>
      <c r="H29" s="13">
        <f>VLOOKUP("J"&amp;F29,tri!$A:$E,4,0)</f>
        <v>1</v>
      </c>
      <c r="I29" s="12" t="str">
        <f>VLOOKUP("J"&amp;F29,tri!$A:$E,5,0)</f>
        <v>(FEM)</v>
      </c>
      <c r="J29" s="11"/>
      <c r="K29" s="14">
        <v>3</v>
      </c>
      <c r="L29" s="13" t="str">
        <f>VLOOKUP("K"&amp;K29,tri!$A:$E,3,0)</f>
        <v>HERBIERS</v>
      </c>
      <c r="M29" s="13">
        <f>VLOOKUP("K"&amp;K29,tri!$A:$E,4,0)</f>
        <v>1</v>
      </c>
      <c r="N29" s="12" t="str">
        <f>VLOOKUP("K"&amp;K29,tri!$A:$E,5,0)</f>
        <v>(MAS)</v>
      </c>
    </row>
    <row r="30" spans="1:14" s="1" customFormat="1" ht="15" customHeight="1">
      <c r="A30" s="14">
        <v>4</v>
      </c>
      <c r="B30" s="13" t="str">
        <f>VLOOKUP("I"&amp;A30,tri!$A:$E,3,0)</f>
        <v>CHAVAGNES LES REDOUX</v>
      </c>
      <c r="C30" s="13">
        <f>VLOOKUP("I"&amp;A30,tri!$A:$E,4,0)</f>
        <v>1</v>
      </c>
      <c r="D30" s="12" t="str">
        <f>VLOOKUP("I"&amp;A30,tri!$A:$E,5,0)</f>
        <v>(MX)</v>
      </c>
      <c r="E30" s="11"/>
      <c r="F30" s="14">
        <v>4</v>
      </c>
      <c r="G30" s="13" t="str">
        <f>VLOOKUP("J"&amp;F30,tri!$A:$E,3,0)</f>
        <v>MOUCHAMPS</v>
      </c>
      <c r="H30" s="13">
        <f>VLOOKUP("J"&amp;F30,tri!$A:$E,4,0)</f>
        <v>1</v>
      </c>
      <c r="I30" s="12" t="str">
        <f>VLOOKUP("J"&amp;F30,tri!$A:$E,5,0)</f>
        <v>(MX)</v>
      </c>
      <c r="J30" s="11"/>
      <c r="K30" s="14">
        <v>4</v>
      </c>
      <c r="L30" s="13" t="str">
        <f>VLOOKUP("K"&amp;K30,tri!$A:$E,3,0)</f>
        <v>MOUCHAMPS</v>
      </c>
      <c r="M30" s="13">
        <f>VLOOKUP("K"&amp;K30,tri!$A:$E,4,0)</f>
        <v>1</v>
      </c>
      <c r="N30" s="12" t="str">
        <f>VLOOKUP("K"&amp;K30,tri!$A:$E,5,0)</f>
        <v>(MAS)</v>
      </c>
    </row>
    <row r="31" spans="1:14" s="1" customFormat="1" ht="15" customHeight="1">
      <c r="A31" s="14">
        <v>5</v>
      </c>
      <c r="B31" s="13" t="str">
        <f>VLOOKUP("I"&amp;A31,tri!$A:$E,3,0)</f>
        <v>CHEFFOIS-COLLINES</v>
      </c>
      <c r="C31" s="13">
        <f>VLOOKUP("I"&amp;A31,tri!$A:$E,4,0)</f>
        <v>1</v>
      </c>
      <c r="D31" s="12" t="str">
        <f>VLOOKUP("I"&amp;A31,tri!$A:$E,5,0)</f>
        <v>(FEM)</v>
      </c>
      <c r="E31" s="11"/>
      <c r="F31" s="14">
        <v>5</v>
      </c>
      <c r="G31" s="13" t="str">
        <f>VLOOKUP("J"&amp;F31,tri!$A:$E,3,0)</f>
        <v>ST GERMAIN</v>
      </c>
      <c r="H31" s="13">
        <f>VLOOKUP("J"&amp;F31,tri!$A:$E,4,0)</f>
        <v>1</v>
      </c>
      <c r="I31" s="12" t="str">
        <f>VLOOKUP("J"&amp;F31,tri!$A:$E,5,0)</f>
        <v>(MX)</v>
      </c>
      <c r="J31" s="11"/>
      <c r="K31" s="14">
        <v>5</v>
      </c>
      <c r="L31" s="13" t="str">
        <f>VLOOKUP("K"&amp;K31,tri!$A:$E,3,0)</f>
        <v>ST FULGENT</v>
      </c>
      <c r="M31" s="13">
        <f>VLOOKUP("K"&amp;K31,tri!$A:$E,4,0)</f>
        <v>1</v>
      </c>
      <c r="N31" s="12" t="str">
        <f>VLOOKUP("K"&amp;K31,tri!$A:$E,5,0)</f>
        <v>(MAS)</v>
      </c>
    </row>
    <row r="32" spans="1:14" s="1" customFormat="1" ht="15" customHeight="1">
      <c r="A32" s="14">
        <v>6</v>
      </c>
      <c r="B32" s="13" t="str">
        <f>VLOOKUP("I"&amp;A32,tri!$A:$E,3,0)</f>
        <v>MONTOURNAIS</v>
      </c>
      <c r="C32" s="13">
        <f>VLOOKUP("I"&amp;A32,tri!$A:$E,4,0)</f>
        <v>1</v>
      </c>
      <c r="D32" s="12" t="str">
        <f>VLOOKUP("I"&amp;A32,tri!$A:$E,5,0)</f>
        <v>(FEM)</v>
      </c>
      <c r="E32" s="11"/>
      <c r="F32" s="14">
        <v>6</v>
      </c>
      <c r="G32" s="13" t="str">
        <f>VLOOKUP("J"&amp;F32,tri!$A:$E,3,0)</f>
        <v>ST PROUANT</v>
      </c>
      <c r="H32" s="13">
        <f>VLOOKUP("J"&amp;F32,tri!$A:$E,4,0)</f>
        <v>1</v>
      </c>
      <c r="I32" s="12" t="str">
        <f>VLOOKUP("J"&amp;F32,tri!$A:$E,5,0)</f>
        <v>(FEM)</v>
      </c>
      <c r="J32" s="11"/>
      <c r="K32" s="14">
        <v>6</v>
      </c>
      <c r="L32" s="13" t="str">
        <f>VLOOKUP("K"&amp;K32,tri!$A:$E,3,0)</f>
        <v>ST GEORGES MONTAIGU</v>
      </c>
      <c r="M32" s="13">
        <f>VLOOKUP("K"&amp;K32,tri!$A:$E,4,0)</f>
        <v>1</v>
      </c>
      <c r="N32" s="12" t="str">
        <f>VLOOKUP("K"&amp;K32,tri!$A:$E,5,0)</f>
        <v>(MAS)</v>
      </c>
    </row>
    <row r="33" spans="1:14" s="1" customFormat="1" ht="9" customHeight="1">
      <c r="A33" s="14"/>
      <c r="B33" s="13"/>
      <c r="C33" s="13"/>
      <c r="D33" s="12"/>
      <c r="E33" s="11"/>
      <c r="F33" s="14"/>
      <c r="G33" s="13"/>
      <c r="H33" s="13"/>
      <c r="I33" s="12"/>
      <c r="J33" s="11"/>
      <c r="K33" s="14"/>
      <c r="L33" s="13"/>
      <c r="M33" s="13"/>
      <c r="N33" s="12"/>
    </row>
    <row r="34" spans="1:14" s="1" customFormat="1" ht="15" customHeight="1">
      <c r="A34" s="9" t="s">
        <v>0</v>
      </c>
      <c r="B34" s="10" t="s">
        <v>37</v>
      </c>
      <c r="C34" s="9" t="s">
        <v>12</v>
      </c>
      <c r="D34" s="7"/>
      <c r="F34" s="9" t="s">
        <v>0</v>
      </c>
      <c r="G34" s="10" t="s">
        <v>37</v>
      </c>
      <c r="H34" s="9" t="s">
        <v>31</v>
      </c>
      <c r="I34" s="11"/>
      <c r="J34" s="11"/>
      <c r="K34" s="9" t="s">
        <v>0</v>
      </c>
      <c r="L34" s="10" t="s">
        <v>37</v>
      </c>
      <c r="M34" s="9" t="s">
        <v>13</v>
      </c>
      <c r="N34" s="12"/>
    </row>
    <row r="35" spans="1:14" s="1" customFormat="1" ht="15" customHeight="1">
      <c r="A35" s="14">
        <v>1</v>
      </c>
      <c r="B35" s="13" t="str">
        <f>VLOOKUP("L"&amp;A35,tri!$A:$E,3,0)</f>
        <v>CHAMBRETAUD</v>
      </c>
      <c r="C35" s="13">
        <f>VLOOKUP("L"&amp;A35,tri!$A:$E,4,0)</f>
        <v>2</v>
      </c>
      <c r="D35" s="12" t="str">
        <f>VLOOKUP("L"&amp;A35,tri!$A:$E,5,0)</f>
        <v>(MAS)</v>
      </c>
      <c r="F35" s="14">
        <v>1</v>
      </c>
      <c r="G35" s="13" t="str">
        <f>VLOOKUP("M"&amp;F35,tri!$A:$E,3,0)</f>
        <v>CHAUCHE</v>
      </c>
      <c r="H35" s="13">
        <f>VLOOKUP("M"&amp;F35,tri!$A:$E,4,0)</f>
        <v>1</v>
      </c>
      <c r="I35" s="12" t="str">
        <f>VLOOKUP("M"&amp;F35,tri!$A:$E,5,0)</f>
        <v>(MX)</v>
      </c>
      <c r="J35" s="11"/>
      <c r="K35" s="14">
        <v>1</v>
      </c>
      <c r="L35" s="13" t="str">
        <f>VLOOKUP("N"&amp;K35,tri!$A:$E,3,0)</f>
        <v>AIZENAY</v>
      </c>
      <c r="M35" s="13">
        <f>VLOOKUP("N"&amp;K35,tri!$A:$E,4,0)</f>
        <v>1</v>
      </c>
      <c r="N35" s="12" t="str">
        <f>VLOOKUP("N"&amp;K35,tri!$A:$E,5,0)</f>
        <v>(FEM)</v>
      </c>
    </row>
    <row r="36" spans="1:14" s="1" customFormat="1" ht="15" customHeight="1">
      <c r="A36" s="14">
        <v>2</v>
      </c>
      <c r="B36" s="13" t="str">
        <f>VLOOKUP("L"&amp;A36,tri!$A:$E,3,0)</f>
        <v>CHAMBRETAUD</v>
      </c>
      <c r="C36" s="13">
        <f>VLOOKUP("L"&amp;A36,tri!$A:$E,4,0)</f>
        <v>1</v>
      </c>
      <c r="D36" s="12" t="str">
        <f>VLOOKUP("L"&amp;A36,tri!$A:$E,5,0)</f>
        <v>(MAS)</v>
      </c>
      <c r="E36" s="11"/>
      <c r="F36" s="14">
        <v>2</v>
      </c>
      <c r="G36" s="13" t="str">
        <f>VLOOKUP("M"&amp;F36,tri!$A:$E,3,0)</f>
        <v>COPECHAGNIERE</v>
      </c>
      <c r="H36" s="13">
        <f>VLOOKUP("M"&amp;F36,tri!$A:$E,4,0)</f>
        <v>1</v>
      </c>
      <c r="I36" s="12" t="str">
        <f>VLOOKUP("M"&amp;F36,tri!$A:$E,5,0)</f>
        <v>(FEM)</v>
      </c>
      <c r="J36" s="11"/>
      <c r="K36" s="14">
        <v>2</v>
      </c>
      <c r="L36" s="13" t="str">
        <f>VLOOKUP("N"&amp;K36,tri!$A:$E,3,0)</f>
        <v>BOULOGNE</v>
      </c>
      <c r="M36" s="13">
        <f>VLOOKUP("N"&amp;K36,tri!$A:$E,4,0)</f>
        <v>1</v>
      </c>
      <c r="N36" s="12" t="str">
        <f>VLOOKUP("N"&amp;K36,tri!$A:$E,5,0)</f>
        <v>(MX)</v>
      </c>
    </row>
    <row r="37" spans="1:14" s="1" customFormat="1" ht="15" customHeight="1">
      <c r="A37" s="14">
        <v>3</v>
      </c>
      <c r="B37" s="13" t="str">
        <f>VLOOKUP("L"&amp;A37,tri!$A:$E,3,0)</f>
        <v>GUYONNIERE</v>
      </c>
      <c r="C37" s="13">
        <f>VLOOKUP("L"&amp;A37,tri!$A:$E,4,0)</f>
        <v>1</v>
      </c>
      <c r="D37" s="12" t="str">
        <f>VLOOKUP("L"&amp;A37,tri!$A:$E,5,0)</f>
        <v>(MAS)</v>
      </c>
      <c r="F37" s="14">
        <v>3</v>
      </c>
      <c r="G37" s="13" t="str">
        <f>VLOOKUP("M"&amp;F37,tri!$A:$E,3,0)</f>
        <v>DOMPIERRE</v>
      </c>
      <c r="H37" s="13">
        <f>VLOOKUP("M"&amp;F37,tri!$A:$E,4,0)</f>
        <v>1</v>
      </c>
      <c r="I37" s="12" t="str">
        <f>VLOOKUP("M"&amp;F37,tri!$A:$E,5,0)</f>
        <v>(MX)</v>
      </c>
      <c r="J37" s="11"/>
      <c r="K37" s="14">
        <v>3</v>
      </c>
      <c r="L37" s="13" t="str">
        <f>VLOOKUP("N"&amp;K37,tri!$A:$E,3,0)</f>
        <v>CHAUCHE</v>
      </c>
      <c r="M37" s="13">
        <f>VLOOKUP("N"&amp;K37,tri!$A:$E,4,0)</f>
        <v>1</v>
      </c>
      <c r="N37" s="12" t="str">
        <f>VLOOKUP("N"&amp;K37,tri!$A:$E,5,0)</f>
        <v>(FEM)</v>
      </c>
    </row>
    <row r="38" spans="1:14" s="1" customFormat="1" ht="15" customHeight="1">
      <c r="A38" s="14">
        <v>4</v>
      </c>
      <c r="B38" s="13" t="str">
        <f>VLOOKUP("L"&amp;A38,tri!$A:$E,3,0)</f>
        <v>MONTAIGU</v>
      </c>
      <c r="C38" s="13">
        <f>VLOOKUP("L"&amp;A38,tri!$A:$E,4,0)</f>
        <v>1</v>
      </c>
      <c r="D38" s="12" t="str">
        <f>VLOOKUP("L"&amp;A38,tri!$A:$E,5,0)</f>
        <v>(MAS)</v>
      </c>
      <c r="E38" s="11"/>
      <c r="F38" s="14">
        <v>4</v>
      </c>
      <c r="G38" s="13" t="str">
        <f>VLOOKUP("M"&amp;F38,tri!$A:$E,3,0)</f>
        <v>ESSARTS</v>
      </c>
      <c r="H38" s="13">
        <f>VLOOKUP("M"&amp;F38,tri!$A:$E,4,0)</f>
        <v>1</v>
      </c>
      <c r="I38" s="12" t="str">
        <f>VLOOKUP("M"&amp;F38,tri!$A:$E,5,0)</f>
        <v>(MX)</v>
      </c>
      <c r="J38" s="11"/>
      <c r="K38" s="14">
        <v>4</v>
      </c>
      <c r="L38" s="13" t="str">
        <f>VLOOKUP("N"&amp;K38,tri!$A:$E,3,0)</f>
        <v>ESSARTS</v>
      </c>
      <c r="M38" s="13">
        <f>VLOOKUP("N"&amp;K38,tri!$A:$E,4,0)</f>
        <v>1</v>
      </c>
      <c r="N38" s="12" t="str">
        <f>VLOOKUP("N"&amp;K38,tri!$A:$E,5,0)</f>
        <v>(FEM)</v>
      </c>
    </row>
    <row r="39" spans="1:14" s="1" customFormat="1" ht="15" customHeight="1">
      <c r="A39" s="14">
        <v>5</v>
      </c>
      <c r="B39" s="13" t="str">
        <f>VLOOKUP("L"&amp;A39,tri!$A:$E,3,0)</f>
        <v>ST MALO DU BOIS</v>
      </c>
      <c r="C39" s="13">
        <f>VLOOKUP("L"&amp;A39,tri!$A:$E,4,0)</f>
        <v>1</v>
      </c>
      <c r="D39" s="12" t="str">
        <f>VLOOKUP("L"&amp;A39,tri!$A:$E,5,0)</f>
        <v>(MX)</v>
      </c>
      <c r="F39" s="14">
        <v>5</v>
      </c>
      <c r="G39" s="13" t="str">
        <f>VLOOKUP("M"&amp;F39,tri!$A:$E,3,0)</f>
        <v>ESSARTS</v>
      </c>
      <c r="H39" s="13">
        <f>VLOOKUP("M"&amp;F39,tri!$A:$E,4,0)</f>
        <v>2</v>
      </c>
      <c r="I39" s="12" t="str">
        <f>VLOOKUP("M"&amp;F39,tri!$A:$E,5,0)</f>
        <v>(FEM)</v>
      </c>
      <c r="J39" s="11"/>
      <c r="K39" s="14">
        <v>5</v>
      </c>
      <c r="L39" s="13" t="str">
        <f>VLOOKUP("N"&amp;K39,tri!$A:$E,3,0)</f>
        <v>GENETOUZE</v>
      </c>
      <c r="M39" s="13">
        <f>VLOOKUP("N"&amp;K39,tri!$A:$E,4,0)</f>
        <v>1</v>
      </c>
      <c r="N39" s="12" t="str">
        <f>VLOOKUP("N"&amp;K39,tri!$A:$E,5,0)</f>
        <v>(FEM)</v>
      </c>
    </row>
    <row r="40" spans="1:14" s="1" customFormat="1" ht="15" customHeight="1">
      <c r="A40" s="14">
        <v>6</v>
      </c>
      <c r="B40" s="13" t="str">
        <f>VLOOKUP("L"&amp;A40,tri!$A:$E,3,0)</f>
        <v>TREIZE SEPTIERS</v>
      </c>
      <c r="C40" s="13">
        <f>VLOOKUP("L"&amp;A40,tri!$A:$E,4,0)</f>
        <v>2</v>
      </c>
      <c r="D40" s="12" t="str">
        <f>VLOOKUP("L"&amp;A40,tri!$A:$E,5,0)</f>
        <v>(MAS)</v>
      </c>
      <c r="E40" s="11"/>
      <c r="F40" s="14">
        <v>6</v>
      </c>
      <c r="G40" s="13" t="str">
        <f>VLOOKUP("M"&amp;F40,tri!$A:$E,3,0)</f>
        <v>POIRE SUR VIE</v>
      </c>
      <c r="H40" s="13">
        <f>VLOOKUP("M"&amp;F40,tri!$A:$E,4,0)</f>
        <v>1</v>
      </c>
      <c r="I40" s="12" t="str">
        <f>VLOOKUP("M"&amp;F40,tri!$A:$E,5,0)</f>
        <v>(FEM)</v>
      </c>
      <c r="J40" s="11"/>
      <c r="K40" s="14">
        <v>6</v>
      </c>
      <c r="L40" s="13" t="str">
        <f>VLOOKUP("N"&amp;K40,tri!$A:$E,3,0)</f>
        <v>ST FULGENT</v>
      </c>
      <c r="M40" s="13">
        <f>VLOOKUP("N"&amp;K40,tri!$A:$E,4,0)</f>
        <v>1</v>
      </c>
      <c r="N40" s="12" t="str">
        <f>VLOOKUP("N"&amp;K40,tri!$A:$E,5,0)</f>
        <v>(FEM)</v>
      </c>
    </row>
    <row r="41" spans="1:14" s="1" customFormat="1" ht="9" customHeight="1">
      <c r="A41" s="14"/>
      <c r="B41" s="13"/>
      <c r="C41" s="14"/>
      <c r="D41" s="12"/>
      <c r="E41" s="11"/>
      <c r="F41" s="14"/>
      <c r="G41" s="13"/>
      <c r="H41" s="14"/>
      <c r="I41" s="11"/>
      <c r="J41" s="11"/>
      <c r="K41" s="14"/>
      <c r="L41" s="13"/>
      <c r="M41" s="14"/>
      <c r="N41" s="12"/>
    </row>
    <row r="42" spans="1:14" s="1" customFormat="1" ht="15" customHeight="1">
      <c r="A42" s="9" t="s">
        <v>0</v>
      </c>
      <c r="B42" s="10" t="s">
        <v>37</v>
      </c>
      <c r="C42" s="9" t="s">
        <v>32</v>
      </c>
      <c r="D42" s="7"/>
      <c r="F42" s="9" t="s">
        <v>0</v>
      </c>
      <c r="G42" s="10" t="s">
        <v>37</v>
      </c>
      <c r="H42" s="9" t="s">
        <v>33</v>
      </c>
      <c r="I42" s="11"/>
      <c r="J42" s="11"/>
      <c r="K42" s="9" t="s">
        <v>0</v>
      </c>
      <c r="L42" s="10" t="s">
        <v>37</v>
      </c>
      <c r="M42" s="9" t="s">
        <v>82</v>
      </c>
      <c r="N42" s="11"/>
    </row>
    <row r="43" spans="1:14" s="1" customFormat="1" ht="15" customHeight="1">
      <c r="A43" s="14">
        <v>1</v>
      </c>
      <c r="B43" s="13" t="str">
        <f>VLOOKUP("O"&amp;A43,tri!$A:$E,3,0)</f>
        <v>CHAVAGNES EN PAILLERS</v>
      </c>
      <c r="C43" s="13">
        <f>VLOOKUP("O"&amp;A43,tri!$A:$E,4,0)</f>
        <v>1</v>
      </c>
      <c r="D43" s="12" t="str">
        <f>VLOOKUP("O"&amp;A43,tri!$A:$E,5,0)</f>
        <v>(FEM)</v>
      </c>
      <c r="F43" s="14">
        <v>1</v>
      </c>
      <c r="G43" s="13" t="str">
        <f>VLOOKUP("P"&amp;F43,tri!$A:$E,3,0)</f>
        <v>LES LUCS / BOULOGNE</v>
      </c>
      <c r="H43" s="13">
        <f>VLOOKUP("P"&amp;F43,tri!$A:$E,4,0)</f>
        <v>1</v>
      </c>
      <c r="I43" s="12" t="str">
        <f>VLOOKUP("P"&amp;F43,tri!$A:$E,5,0)</f>
        <v>(FEM)</v>
      </c>
      <c r="J43" s="11"/>
      <c r="K43" s="14">
        <v>1</v>
      </c>
      <c r="L43" s="13" t="str">
        <f>VLOOKUP("Q"&amp;K43,tri!$A:$E,3,0)</f>
        <v>CUGAND</v>
      </c>
      <c r="M43" s="13">
        <f>VLOOKUP("Q"&amp;K43,tri!$A:$E,4,0)</f>
        <v>1</v>
      </c>
      <c r="N43" s="12" t="str">
        <f>VLOOKUP("Q"&amp;K43,tri!$A:$E,5,0)</f>
        <v>(MX)</v>
      </c>
    </row>
    <row r="44" spans="1:14" s="1" customFormat="1" ht="15" customHeight="1">
      <c r="A44" s="14">
        <v>2</v>
      </c>
      <c r="B44" s="13" t="str">
        <f>VLOOKUP("O"&amp;A44,tri!$A:$E,3,0)</f>
        <v>GUYONNIERE</v>
      </c>
      <c r="C44" s="13">
        <f>VLOOKUP("O"&amp;A44,tri!$A:$E,4,0)</f>
        <v>2</v>
      </c>
      <c r="D44" s="12" t="str">
        <f>VLOOKUP("O"&amp;A44,tri!$A:$E,5,0)</f>
        <v>(FEM)</v>
      </c>
      <c r="E44" s="11"/>
      <c r="F44" s="14">
        <v>2</v>
      </c>
      <c r="G44" s="13" t="str">
        <f>VLOOKUP("P"&amp;F44,tri!$A:$E,3,0)</f>
        <v>SMASH</v>
      </c>
      <c r="H44" s="13">
        <f>VLOOKUP("P"&amp;F44,tri!$A:$E,4,0)</f>
        <v>1</v>
      </c>
      <c r="I44" s="12" t="str">
        <f>VLOOKUP("P"&amp;F44,tri!$A:$E,5,0)</f>
        <v>(FEM)</v>
      </c>
      <c r="J44" s="11"/>
      <c r="K44" s="14">
        <v>2</v>
      </c>
      <c r="L44" s="13" t="str">
        <f>VLOOKUP("Q"&amp;K44,tri!$A:$E,3,0)</f>
        <v>ROCHESERVIERE</v>
      </c>
      <c r="M44" s="13">
        <f>VLOOKUP("Q"&amp;K44,tri!$A:$E,4,0)</f>
        <v>1</v>
      </c>
      <c r="N44" s="12" t="str">
        <f>VLOOKUP("Q"&amp;K44,tri!$A:$E,5,0)</f>
        <v>(MAS)</v>
      </c>
    </row>
    <row r="45" spans="1:14" s="1" customFormat="1" ht="15" customHeight="1">
      <c r="A45" s="14">
        <v>3</v>
      </c>
      <c r="B45" s="13" t="str">
        <f>VLOOKUP("O"&amp;A45,tri!$A:$E,3,0)</f>
        <v>HERBIERS</v>
      </c>
      <c r="C45" s="13">
        <f>VLOOKUP("O"&amp;A45,tri!$A:$E,4,0)</f>
        <v>2</v>
      </c>
      <c r="D45" s="12" t="str">
        <f>VLOOKUP("O"&amp;A45,tri!$A:$E,5,0)</f>
        <v>(FEM)</v>
      </c>
      <c r="F45" s="14">
        <v>3</v>
      </c>
      <c r="G45" s="13" t="str">
        <f>VLOOKUP("P"&amp;F45,tri!$A:$E,3,0)</f>
        <v>ST GEORGES MONTAIGU</v>
      </c>
      <c r="H45" s="13">
        <f>VLOOKUP("P"&amp;F45,tri!$A:$E,4,0)</f>
        <v>2</v>
      </c>
      <c r="I45" s="12" t="str">
        <f>VLOOKUP("P"&amp;F45,tri!$A:$E,5,0)</f>
        <v>(FEM)</v>
      </c>
      <c r="J45" s="11"/>
      <c r="K45" s="14">
        <v>3</v>
      </c>
      <c r="L45" s="13" t="str">
        <f>VLOOKUP("Q"&amp;K45,tri!$A:$E,3,0)</f>
        <v>SMASH</v>
      </c>
      <c r="M45" s="13">
        <f>VLOOKUP("Q"&amp;K45,tri!$A:$E,4,0)</f>
        <v>1</v>
      </c>
      <c r="N45" s="12" t="str">
        <f>VLOOKUP("Q"&amp;K45,tri!$A:$E,5,0)</f>
        <v>(MAS)</v>
      </c>
    </row>
    <row r="46" spans="1:14" s="1" customFormat="1" ht="15" customHeight="1">
      <c r="A46" s="14">
        <v>4</v>
      </c>
      <c r="B46" s="13" t="str">
        <f>VLOOKUP("O"&amp;A46,tri!$A:$E,3,0)</f>
        <v>HERBIERS</v>
      </c>
      <c r="C46" s="13">
        <f>VLOOKUP("O"&amp;A46,tri!$A:$E,4,0)</f>
        <v>3</v>
      </c>
      <c r="D46" s="12" t="str">
        <f>VLOOKUP("O"&amp;A46,tri!$A:$E,5,0)</f>
        <v>(FEM)</v>
      </c>
      <c r="E46" s="11"/>
      <c r="F46" s="14">
        <v>4</v>
      </c>
      <c r="G46" s="13" t="str">
        <f>VLOOKUP("P"&amp;F46,tri!$A:$E,3,0)</f>
        <v>ST HILAIRE DE LOULAY</v>
      </c>
      <c r="H46" s="13">
        <f>VLOOKUP("P"&amp;F46,tri!$A:$E,4,0)</f>
        <v>1</v>
      </c>
      <c r="I46" s="12" t="str">
        <f>VLOOKUP("P"&amp;F46,tri!$A:$E,5,0)</f>
        <v>(FEM)</v>
      </c>
      <c r="J46" s="11"/>
      <c r="K46" s="14">
        <v>4</v>
      </c>
      <c r="L46" s="13" t="str">
        <f>VLOOKUP("Q"&amp;K46,tri!$A:$E,3,0)</f>
        <v>ST HILAIRE DE LOULAY</v>
      </c>
      <c r="M46" s="13">
        <f>VLOOKUP("Q"&amp;K46,tri!$A:$E,4,0)</f>
        <v>1</v>
      </c>
      <c r="N46" s="12" t="str">
        <f>VLOOKUP("Q"&amp;K46,tri!$A:$E,5,0)</f>
        <v>(MAS)</v>
      </c>
    </row>
    <row r="47" spans="1:14" s="1" customFormat="1" ht="15" customHeight="1">
      <c r="A47" s="14">
        <v>5</v>
      </c>
      <c r="B47" s="13" t="str">
        <f>VLOOKUP("O"&amp;A47,tri!$A:$E,3,0)</f>
        <v>ST GEORGES MONTAIGU</v>
      </c>
      <c r="C47" s="13">
        <f>VLOOKUP("O"&amp;A47,tri!$A:$E,4,0)</f>
        <v>1</v>
      </c>
      <c r="D47" s="12" t="str">
        <f>VLOOKUP("O"&amp;A47,tri!$A:$E,5,0)</f>
        <v>(FEM)</v>
      </c>
      <c r="E47" s="11"/>
      <c r="F47" s="14">
        <v>5</v>
      </c>
      <c r="G47" s="13" t="str">
        <f>VLOOKUP("P"&amp;F47,tri!$A:$E,3,0)</f>
        <v>ST PHILBERT BOUAINE</v>
      </c>
      <c r="H47" s="13">
        <f>VLOOKUP("P"&amp;F47,tri!$A:$E,4,0)</f>
        <v>1</v>
      </c>
      <c r="I47" s="12" t="str">
        <f>VLOOKUP("P"&amp;F47,tri!$A:$E,5,0)</f>
        <v>(FEM)</v>
      </c>
      <c r="J47" s="11"/>
      <c r="K47" s="14">
        <v>5</v>
      </c>
      <c r="L47" s="13" t="str">
        <f>VLOOKUP("Q"&amp;K47,tri!$A:$E,3,0)</f>
        <v>TREIZE SEPTIERS</v>
      </c>
      <c r="M47" s="13">
        <f>VLOOKUP("Q"&amp;K47,tri!$A:$E,4,0)</f>
        <v>1</v>
      </c>
      <c r="N47" s="12" t="str">
        <f>VLOOKUP("Q"&amp;K47,tri!$A:$E,5,0)</f>
        <v>(MAS)</v>
      </c>
    </row>
    <row r="48" spans="1:14" s="1" customFormat="1" ht="15" customHeight="1">
      <c r="A48" s="14">
        <v>6</v>
      </c>
      <c r="B48" s="13" t="str">
        <f>VLOOKUP("O"&amp;A48,tri!$A:$E,3,0)</f>
        <v>TREIZE SEPTIERS</v>
      </c>
      <c r="C48" s="13">
        <f>VLOOKUP("O"&amp;A48,tri!$A:$E,4,0)</f>
        <v>1</v>
      </c>
      <c r="D48" s="12" t="str">
        <f>VLOOKUP("O"&amp;A48,tri!$A:$E,5,0)</f>
        <v>(FEM)</v>
      </c>
      <c r="E48" s="11"/>
      <c r="F48" s="14">
        <v>6</v>
      </c>
      <c r="G48" s="13" t="str">
        <f>VLOOKUP("P"&amp;F48,tri!$A:$E,3,0)</f>
        <v>TREIZE SEPTIERS</v>
      </c>
      <c r="H48" s="13">
        <f>VLOOKUP("P"&amp;F48,tri!$A:$E,4,0)</f>
        <v>2</v>
      </c>
      <c r="I48" s="12" t="str">
        <f>VLOOKUP("P"&amp;F48,tri!$A:$E,5,0)</f>
        <v>(FEM)</v>
      </c>
      <c r="J48" s="11"/>
      <c r="K48" s="14">
        <v>6</v>
      </c>
      <c r="L48" s="13" t="str">
        <f>VLOOKUP("Q"&amp;K48,tri!$A:$E,3,0)</f>
        <v>EXEMPT</v>
      </c>
      <c r="M48" s="13">
        <f>VLOOKUP("Q"&amp;K48,tri!$A:$E,4,0)</f>
        <v>0</v>
      </c>
      <c r="N48" s="12">
        <f>VLOOKUP("Q"&amp;K48,tri!$A:$E,5,0)</f>
        <v>0</v>
      </c>
    </row>
    <row r="49" spans="1:14" ht="9" customHeight="1">
      <c r="A49" s="14"/>
      <c r="B49" s="13"/>
      <c r="C49" s="7"/>
      <c r="D49" s="7"/>
      <c r="E49" s="1"/>
      <c r="F49" s="8"/>
      <c r="G49" s="1"/>
      <c r="H49" s="7"/>
      <c r="I49" s="1"/>
      <c r="J49" s="1"/>
      <c r="K49" s="8"/>
      <c r="L49" s="6"/>
      <c r="M49" s="7"/>
      <c r="N49" s="7"/>
    </row>
    <row r="50" spans="1:14" s="1" customFormat="1" ht="15" customHeight="1">
      <c r="A50" s="9" t="s">
        <v>0</v>
      </c>
      <c r="B50" s="10" t="s">
        <v>37</v>
      </c>
      <c r="C50" s="9" t="s">
        <v>153</v>
      </c>
      <c r="D50" s="7"/>
      <c r="F50" s="9" t="s">
        <v>0</v>
      </c>
      <c r="G50" s="10" t="s">
        <v>37</v>
      </c>
      <c r="H50" s="9" t="s">
        <v>154</v>
      </c>
      <c r="I50" s="11"/>
      <c r="J50" s="11"/>
      <c r="K50" s="9"/>
      <c r="L50" s="10"/>
      <c r="M50" s="9"/>
      <c r="N50" s="11"/>
    </row>
    <row r="51" spans="1:14" s="1" customFormat="1" ht="15" customHeight="1">
      <c r="A51" s="14">
        <v>1</v>
      </c>
      <c r="B51" s="13" t="str">
        <f>VLOOKUP("R"&amp;A51,tri!$A:$E,3,0)</f>
        <v>CUGAND</v>
      </c>
      <c r="C51" s="13">
        <f>VLOOKUP("R"&amp;A51,tri!$A:$E,4,0)</f>
        <v>1</v>
      </c>
      <c r="D51" s="12" t="str">
        <f>VLOOKUP("R"&amp;A51,tri!$A:$E,5,0)</f>
        <v>(FEM)</v>
      </c>
      <c r="F51" s="14">
        <v>1</v>
      </c>
      <c r="G51" s="13" t="str">
        <f>VLOOKUP("S"&amp;F51,tri!$A:$E,3,0)</f>
        <v>BOUFFERE</v>
      </c>
      <c r="H51" s="13">
        <f>VLOOKUP("S"&amp;F51,tri!$A:$E,4,0)</f>
        <v>1</v>
      </c>
      <c r="I51" s="12" t="str">
        <f>VLOOKUP("S"&amp;F51,tri!$A:$E,5,0)</f>
        <v>(MX)</v>
      </c>
      <c r="J51" s="11"/>
      <c r="K51" s="14"/>
      <c r="L51" s="13"/>
      <c r="M51" s="13"/>
      <c r="N51" s="12"/>
    </row>
    <row r="52" spans="1:14" s="1" customFormat="1" ht="15" customHeight="1">
      <c r="A52" s="14">
        <v>2</v>
      </c>
      <c r="B52" s="13" t="str">
        <f>VLOOKUP("R"&amp;A52,tri!$A:$E,3,0)</f>
        <v>MONTAIGU</v>
      </c>
      <c r="C52" s="13">
        <f>VLOOKUP("R"&amp;A52,tri!$A:$E,4,0)</f>
        <v>2</v>
      </c>
      <c r="D52" s="12" t="str">
        <f>VLOOKUP("R"&amp;A52,tri!$A:$E,5,0)</f>
        <v>(FEM)</v>
      </c>
      <c r="E52" s="11"/>
      <c r="F52" s="14">
        <v>2</v>
      </c>
      <c r="G52" s="13" t="str">
        <f>VLOOKUP("S"&amp;F52,tri!$A:$E,3,0)</f>
        <v>ST PHILBERT BOUAINE</v>
      </c>
      <c r="H52" s="13">
        <f>VLOOKUP("S"&amp;F52,tri!$A:$E,4,0)</f>
        <v>1</v>
      </c>
      <c r="I52" s="12" t="str">
        <f>VLOOKUP("S"&amp;F52,tri!$A:$E,5,0)</f>
        <v>(MX)</v>
      </c>
      <c r="J52" s="11"/>
      <c r="K52" s="14"/>
      <c r="L52" s="13"/>
      <c r="M52" s="13"/>
      <c r="N52" s="12"/>
    </row>
    <row r="53" spans="1:14" s="1" customFormat="1" ht="15" customHeight="1">
      <c r="A53" s="14">
        <v>3</v>
      </c>
      <c r="B53" s="13" t="str">
        <f>VLOOKUP("R"&amp;A53,tri!$A:$E,3,0)</f>
        <v>ROCHESERVIERE</v>
      </c>
      <c r="C53" s="13">
        <f>VLOOKUP("R"&amp;A53,tri!$A:$E,4,0)</f>
        <v>1</v>
      </c>
      <c r="D53" s="12" t="str">
        <f>VLOOKUP("R"&amp;A53,tri!$A:$E,5,0)</f>
        <v>(FEM)</v>
      </c>
      <c r="F53" s="14">
        <v>3</v>
      </c>
      <c r="G53" s="13" t="str">
        <f>VLOOKUP("S"&amp;F53,tri!$A:$E,3,0)</f>
        <v>BROUZILS</v>
      </c>
      <c r="H53" s="13">
        <f>VLOOKUP("S"&amp;F53,tri!$A:$E,4,0)</f>
        <v>1</v>
      </c>
      <c r="I53" s="12" t="str">
        <f>VLOOKUP("S"&amp;F53,tri!$A:$E,5,0)</f>
        <v>(FEM)</v>
      </c>
      <c r="J53" s="11"/>
      <c r="K53" s="14"/>
      <c r="L53" s="13"/>
      <c r="M53" s="13"/>
      <c r="N53" s="12"/>
    </row>
    <row r="54" spans="1:14" s="1" customFormat="1" ht="15" customHeight="1">
      <c r="A54" s="14">
        <v>4</v>
      </c>
      <c r="B54" s="13" t="str">
        <f>VLOOKUP("R"&amp;A54,tri!$A:$E,3,0)</f>
        <v>SMASH</v>
      </c>
      <c r="C54" s="13">
        <f>VLOOKUP("R"&amp;A54,tri!$A:$E,4,0)</f>
        <v>3</v>
      </c>
      <c r="D54" s="12" t="str">
        <f>VLOOKUP("R"&amp;A54,tri!$A:$E,5,0)</f>
        <v>(FEM)</v>
      </c>
      <c r="E54" s="11"/>
      <c r="F54" s="14">
        <v>4</v>
      </c>
      <c r="G54" s="13" t="str">
        <f>VLOOKUP("S"&amp;F54,tri!$A:$E,3,0)</f>
        <v>GUYONNIERE</v>
      </c>
      <c r="H54" s="13">
        <f>VLOOKUP("S"&amp;F54,tri!$A:$E,4,0)</f>
        <v>1</v>
      </c>
      <c r="I54" s="12" t="str">
        <f>VLOOKUP("S"&amp;F54,tri!$A:$E,5,0)</f>
        <v>(FEM)</v>
      </c>
      <c r="J54" s="11"/>
      <c r="K54" s="14"/>
      <c r="L54" s="13"/>
      <c r="M54" s="13"/>
      <c r="N54" s="12"/>
    </row>
    <row r="55" spans="1:14" s="1" customFormat="1" ht="15" customHeight="1">
      <c r="A55" s="14">
        <v>5</v>
      </c>
      <c r="B55" s="13" t="str">
        <f>VLOOKUP("R"&amp;A55,tri!$A:$E,3,0)</f>
        <v>ST HILAIRE DE LOULAY</v>
      </c>
      <c r="C55" s="13">
        <f>VLOOKUP("R"&amp;A55,tri!$A:$E,4,0)</f>
        <v>2</v>
      </c>
      <c r="D55" s="12" t="str">
        <f>VLOOKUP("R"&amp;A55,tri!$A:$E,5,0)</f>
        <v>(FEM)</v>
      </c>
      <c r="E55" s="11"/>
      <c r="F55" s="14">
        <v>5</v>
      </c>
      <c r="G55" s="13" t="str">
        <f>VLOOKUP("S"&amp;F55,tri!$A:$E,3,0)</f>
        <v>MONTAIGU</v>
      </c>
      <c r="H55" s="13">
        <f>VLOOKUP("S"&amp;F55,tri!$A:$E,4,0)</f>
        <v>1</v>
      </c>
      <c r="I55" s="12" t="str">
        <f>VLOOKUP("S"&amp;F55,tri!$A:$E,5,0)</f>
        <v>(FEM)</v>
      </c>
      <c r="J55" s="11"/>
      <c r="K55" s="14"/>
      <c r="L55" s="13"/>
      <c r="M55" s="13"/>
      <c r="N55" s="12"/>
    </row>
    <row r="56" spans="1:14" s="1" customFormat="1" ht="15" customHeight="1">
      <c r="A56" s="14">
        <v>6</v>
      </c>
      <c r="B56" s="13" t="str">
        <f>VLOOKUP("R"&amp;A56,tri!$A:$E,3,0)</f>
        <v>TREIZE SEPTIERS</v>
      </c>
      <c r="C56" s="13">
        <f>VLOOKUP("R"&amp;A56,tri!$A:$E,4,0)</f>
        <v>3</v>
      </c>
      <c r="D56" s="12" t="str">
        <f>VLOOKUP("R"&amp;A56,tri!$A:$E,5,0)</f>
        <v>(FEM)</v>
      </c>
      <c r="E56" s="11"/>
      <c r="F56" s="14">
        <v>6</v>
      </c>
      <c r="G56" s="13" t="str">
        <f>VLOOKUP("S"&amp;F56,tri!$A:$E,3,0)</f>
        <v>SMASH</v>
      </c>
      <c r="H56" s="13">
        <f>VLOOKUP("S"&amp;F56,tri!$A:$E,4,0)</f>
        <v>2</v>
      </c>
      <c r="I56" s="12" t="str">
        <f>VLOOKUP("S"&amp;F56,tri!$A:$E,5,0)</f>
        <v>(FEM)</v>
      </c>
      <c r="J56" s="11"/>
      <c r="K56" s="14"/>
      <c r="L56" s="13"/>
      <c r="M56" s="13"/>
      <c r="N56" s="12"/>
    </row>
    <row r="57" spans="1:14" ht="12" customHeight="1">
      <c r="A57" s="8"/>
      <c r="B57" s="6"/>
      <c r="C57" s="7"/>
      <c r="D57" s="7"/>
      <c r="E57" s="1"/>
      <c r="F57" s="8"/>
      <c r="G57" s="1"/>
      <c r="H57" s="7"/>
      <c r="I57" s="1"/>
      <c r="J57" s="1"/>
      <c r="K57" s="8"/>
      <c r="L57" s="6"/>
      <c r="M57" s="7"/>
      <c r="N57" s="7"/>
    </row>
    <row r="58" spans="1:14" ht="12" customHeight="1">
      <c r="A58" s="8"/>
      <c r="B58" s="6"/>
      <c r="C58" s="7"/>
      <c r="D58" s="7"/>
      <c r="E58" s="1"/>
      <c r="F58" s="8"/>
      <c r="G58" s="1"/>
      <c r="H58" s="7"/>
      <c r="I58" s="1"/>
      <c r="J58" s="1"/>
      <c r="K58" s="8"/>
      <c r="L58" s="6"/>
      <c r="M58" s="7"/>
      <c r="N58" s="7"/>
    </row>
    <row r="59" spans="1:14" ht="12" customHeight="1">
      <c r="A59" s="8"/>
      <c r="B59" s="6"/>
      <c r="C59" s="7"/>
      <c r="D59" s="7"/>
      <c r="E59" s="1"/>
      <c r="F59" s="8"/>
      <c r="G59" s="1"/>
      <c r="H59" s="7"/>
      <c r="I59" s="1"/>
      <c r="J59" s="1"/>
      <c r="K59" s="8"/>
      <c r="L59" s="6"/>
      <c r="M59" s="7"/>
      <c r="N59" s="7"/>
    </row>
    <row r="60" spans="1:14" ht="12" customHeight="1">
      <c r="A60" s="8"/>
      <c r="B60" s="6"/>
      <c r="C60" s="7"/>
      <c r="D60" s="7"/>
      <c r="E60" s="1"/>
      <c r="F60" s="8"/>
      <c r="G60" s="1"/>
      <c r="H60" s="7"/>
      <c r="I60" s="1"/>
      <c r="J60" s="1"/>
      <c r="K60" s="8"/>
      <c r="L60" s="6"/>
      <c r="M60" s="7"/>
      <c r="N60" s="7"/>
    </row>
    <row r="61" spans="1:14" ht="12" customHeight="1">
      <c r="A61" s="8"/>
      <c r="B61" s="6"/>
      <c r="C61" s="7"/>
      <c r="D61" s="7"/>
      <c r="E61" s="1"/>
      <c r="F61" s="8"/>
      <c r="G61" s="1"/>
      <c r="H61" s="7"/>
      <c r="I61" s="1"/>
      <c r="J61" s="1"/>
      <c r="K61" s="8"/>
      <c r="L61" s="6"/>
      <c r="M61" s="7"/>
      <c r="N61" s="7"/>
    </row>
  </sheetData>
  <sheetProtection/>
  <mergeCells count="3">
    <mergeCell ref="A1:E1"/>
    <mergeCell ref="I1:N1"/>
    <mergeCell ref="F1:H1"/>
  </mergeCells>
  <printOptions horizontalCentered="1"/>
  <pageMargins left="0" right="0" top="0" bottom="0.31496062992125984" header="0.5118110236220472" footer="0.1968503937007874"/>
  <pageSetup horizontalDpi="600" verticalDpi="600" orientation="portrait" paperSize="9" r:id="rId2"/>
  <headerFooter alignWithMargins="0">
    <oddFooter>&amp;L&amp;D&amp;RCOMMISSION MINI-POUSSINS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3"/>
  <sheetViews>
    <sheetView tabSelected="1" zoomScalePageLayoutView="0" workbookViewId="0" topLeftCell="A1">
      <selection activeCell="E4" sqref="E4"/>
    </sheetView>
  </sheetViews>
  <sheetFormatPr defaultColWidth="11.421875" defaultRowHeight="12" customHeight="1"/>
  <cols>
    <col min="1" max="1" width="10.00390625" style="22" customWidth="1"/>
    <col min="2" max="2" width="8.421875" style="22" customWidth="1"/>
    <col min="3" max="3" width="10.421875" style="22" customWidth="1"/>
    <col min="4" max="4" width="29.28125" style="22" customWidth="1"/>
    <col min="5" max="5" width="4.28125" style="29" customWidth="1"/>
    <col min="6" max="6" width="1.7109375" style="29" bestFit="1" customWidth="1"/>
    <col min="7" max="7" width="4.28125" style="29" customWidth="1"/>
    <col min="8" max="8" width="29.28125" style="30" customWidth="1"/>
    <col min="9" max="9" width="11.421875" style="22" customWidth="1"/>
    <col min="10" max="10" width="20.28125" style="22" customWidth="1"/>
    <col min="11" max="16384" width="11.421875" style="22" customWidth="1"/>
  </cols>
  <sheetData>
    <row r="1" spans="2:15" ht="41.25" customHeight="1">
      <c r="B1" s="77" t="s">
        <v>83</v>
      </c>
      <c r="C1" s="77"/>
      <c r="D1" s="77"/>
      <c r="E1" s="77"/>
      <c r="F1" s="77"/>
      <c r="G1" s="77"/>
      <c r="H1" s="77"/>
      <c r="I1" s="3"/>
      <c r="J1" s="3"/>
      <c r="K1" s="3"/>
      <c r="L1" s="3"/>
      <c r="M1" s="3"/>
      <c r="N1" s="3"/>
      <c r="O1" s="3"/>
    </row>
    <row r="2" spans="2:15" ht="48.75" customHeight="1">
      <c r="B2" s="78" t="s">
        <v>36</v>
      </c>
      <c r="C2" s="78"/>
      <c r="D2" s="78"/>
      <c r="E2" s="78"/>
      <c r="F2" s="78"/>
      <c r="G2" s="78"/>
      <c r="H2" s="78"/>
      <c r="I2" s="3"/>
      <c r="J2" s="3"/>
      <c r="K2" s="3"/>
      <c r="L2" s="3"/>
      <c r="M2" s="3"/>
      <c r="N2" s="3"/>
      <c r="O2" s="3"/>
    </row>
    <row r="3" spans="2:14" ht="54" customHeight="1">
      <c r="B3" s="23"/>
      <c r="C3" s="24"/>
      <c r="D3" s="25" t="s">
        <v>37</v>
      </c>
      <c r="E3" s="26" t="s">
        <v>7</v>
      </c>
      <c r="F3" s="27"/>
      <c r="G3" s="79" t="s">
        <v>57</v>
      </c>
      <c r="H3" s="79"/>
      <c r="J3" s="28"/>
      <c r="K3" s="28"/>
      <c r="L3" s="28"/>
      <c r="M3" s="28"/>
      <c r="N3" s="28"/>
    </row>
    <row r="4" spans="4:8" s="28" customFormat="1" ht="57.75" customHeight="1" thickBot="1">
      <c r="D4" s="36" t="s">
        <v>65</v>
      </c>
      <c r="E4" s="37"/>
      <c r="F4" s="37"/>
      <c r="G4" s="37"/>
      <c r="H4" s="37"/>
    </row>
    <row r="5" spans="4:8" s="38" customFormat="1" ht="20.25" customHeight="1">
      <c r="D5" s="80" t="s">
        <v>58</v>
      </c>
      <c r="E5" s="81"/>
      <c r="F5" s="39"/>
      <c r="G5" s="82">
        <v>40489</v>
      </c>
      <c r="H5" s="83"/>
    </row>
    <row r="6" spans="4:8" s="40" customFormat="1" ht="20.25" customHeight="1">
      <c r="D6" s="41" t="str">
        <f>IF(ISBLANK($E$3)=FALSE,VLOOKUP($E$3&amp;E6,tri!A:E,3,0)&amp;"  "&amp;VLOOKUP($E$3&amp;E6,tri!A:E,4,0)&amp;"  "&amp;VLOOKUP($E$3&amp;E6,tri!A:E,5,0)," ")</f>
        <v>ANGLES  1  (MX)</v>
      </c>
      <c r="E6" s="42">
        <v>1</v>
      </c>
      <c r="F6" s="43" t="s">
        <v>59</v>
      </c>
      <c r="G6" s="44">
        <v>6</v>
      </c>
      <c r="H6" s="45" t="str">
        <f>IF(ISBLANK($E$3)=FALSE,VLOOKUP($E$3&amp;G6,tri!A:E,3,0)&amp;"  "&amp;VLOOKUP($E$3&amp;G6,tri!A:E,4,0)&amp;"  "&amp;VLOOKUP($E$3&amp;G6,tri!A:E,5,0)," ")</f>
        <v>FONTENAY  1  (MX)</v>
      </c>
    </row>
    <row r="7" spans="4:8" s="40" customFormat="1" ht="20.25" customHeight="1">
      <c r="D7" s="41" t="str">
        <f>IF(ISBLANK($E$3)=FALSE,VLOOKUP($E$3&amp;E7,tri!A:E,3,0)&amp;"  "&amp;VLOOKUP($E$3&amp;E7,tri!A:E,4,0)&amp;"  "&amp;VLOOKUP($E$3&amp;E7,tri!A:E,5,0)," ")</f>
        <v>BENET  1  (MX)</v>
      </c>
      <c r="E7" s="42">
        <v>2</v>
      </c>
      <c r="F7" s="43" t="s">
        <v>59</v>
      </c>
      <c r="G7" s="44">
        <v>5</v>
      </c>
      <c r="H7" s="46" t="str">
        <f>IF(ISBLANK($E$3)=FALSE,VLOOKUP($E$3&amp;G7,tri!A:E,3,0)&amp;"  "&amp;VLOOKUP($E$3&amp;G7,tri!A:E,4,0)&amp;"  "&amp;VLOOKUP($E$3&amp;G7,tri!A:E,5,0)," ")</f>
        <v>ST FLORENT DES BOIS  1  (MX)</v>
      </c>
    </row>
    <row r="8" spans="4:8" s="40" customFormat="1" ht="20.25" customHeight="1">
      <c r="D8" s="47" t="str">
        <f>IF(ISBLANK($E$3)=FALSE,VLOOKUP($E$3&amp;E8,tri!A:E,3,0)&amp;"  "&amp;VLOOKUP($E$3&amp;E8,tri!A:E,4,0)&amp;"  "&amp;VLOOKUP($E$3&amp;E8,tri!A:E,5,0)," ")</f>
        <v>CHAILLE / LES ORMEAUX  1  (MX)</v>
      </c>
      <c r="E8" s="48">
        <v>3</v>
      </c>
      <c r="F8" s="49" t="s">
        <v>59</v>
      </c>
      <c r="G8" s="48">
        <v>4</v>
      </c>
      <c r="H8" s="50" t="str">
        <f>IF(ISBLANK($E$3)=FALSE,VLOOKUP($E$3&amp;G8,tri!A:E,3,0)&amp;"  "&amp;VLOOKUP($E$3&amp;G8,tri!A:E,4,0)&amp;"  "&amp;VLOOKUP($E$3&amp;G8,tri!A:E,5,0)," ")</f>
        <v>LUCON  1  (MX)</v>
      </c>
    </row>
    <row r="9" spans="4:8" s="38" customFormat="1" ht="20.25" customHeight="1">
      <c r="D9" s="71" t="s">
        <v>60</v>
      </c>
      <c r="E9" s="72"/>
      <c r="F9" s="51"/>
      <c r="G9" s="73">
        <f>G5+7</f>
        <v>40496</v>
      </c>
      <c r="H9" s="74"/>
    </row>
    <row r="10" spans="4:8" s="40" customFormat="1" ht="20.25" customHeight="1">
      <c r="D10" s="41" t="str">
        <f>IF(ISBLANK($E$3)=FALSE,VLOOKUP($E$3&amp;E10,tri!A:E,3,0)&amp;"  "&amp;VLOOKUP($E$3&amp;E10,tri!A:E,4,0)&amp;"  "&amp;VLOOKUP($E$3&amp;E10,tri!A:E,5,0)," ")</f>
        <v>ST FLORENT DES BOIS  1  (MX)</v>
      </c>
      <c r="E10" s="42">
        <v>5</v>
      </c>
      <c r="F10" s="43" t="s">
        <v>59</v>
      </c>
      <c r="G10" s="44">
        <v>1</v>
      </c>
      <c r="H10" s="46" t="str">
        <f>IF(ISBLANK($E$3)=FALSE,VLOOKUP($E$3&amp;G10,tri!A:E,3,0)&amp;"  "&amp;VLOOKUP($E$3&amp;G10,tri!A:E,4,0)&amp;"  "&amp;VLOOKUP($E$3&amp;G10,tri!A:E,5,0)," ")</f>
        <v>ANGLES  1  (MX)</v>
      </c>
    </row>
    <row r="11" spans="4:8" s="40" customFormat="1" ht="20.25" customHeight="1">
      <c r="D11" s="41" t="str">
        <f>IF(ISBLANK($E$3)=FALSE,VLOOKUP($E$3&amp;E11,tri!A:E,3,0)&amp;"  "&amp;VLOOKUP($E$3&amp;E11,tri!A:E,4,0)&amp;"  "&amp;VLOOKUP($E$3&amp;E11,tri!A:E,5,0)," ")</f>
        <v>LUCON  1  (MX)</v>
      </c>
      <c r="E11" s="42">
        <v>4</v>
      </c>
      <c r="F11" s="43" t="s">
        <v>59</v>
      </c>
      <c r="G11" s="44">
        <v>2</v>
      </c>
      <c r="H11" s="46" t="str">
        <f>IF(ISBLANK($E$3)=FALSE,VLOOKUP($E$3&amp;G11,tri!A:E,3,0)&amp;"  "&amp;VLOOKUP($E$3&amp;G11,tri!A:E,4,0)&amp;"  "&amp;VLOOKUP($E$3&amp;G11,tri!A:E,5,0)," ")</f>
        <v>BENET  1  (MX)</v>
      </c>
    </row>
    <row r="12" spans="4:8" s="40" customFormat="1" ht="20.25" customHeight="1">
      <c r="D12" s="52" t="str">
        <f>IF(ISBLANK($E$3)=FALSE,VLOOKUP($E$3&amp;E12,tri!A:E,3,0)&amp;"  "&amp;VLOOKUP($E$3&amp;E12,tri!A:E,4,0)&amp;"  "&amp;VLOOKUP($E$3&amp;E12,tri!A:E,5,0)," ")</f>
        <v>FONTENAY  1  (MX)</v>
      </c>
      <c r="E12" s="48">
        <v>6</v>
      </c>
      <c r="F12" s="49" t="s">
        <v>59</v>
      </c>
      <c r="G12" s="48">
        <v>3</v>
      </c>
      <c r="H12" s="50" t="str">
        <f>IF(ISBLANK($E$3)=FALSE,VLOOKUP($E$3&amp;G12,tri!A:E,3,0)&amp;"  "&amp;VLOOKUP($E$3&amp;G12,tri!A:E,4,0)&amp;"  "&amp;VLOOKUP($E$3&amp;G12,tri!A:E,5,0)," ")</f>
        <v>CHAILLE / LES ORMEAUX  1  (MX)</v>
      </c>
    </row>
    <row r="13" spans="4:8" s="38" customFormat="1" ht="20.25" customHeight="1">
      <c r="D13" s="71" t="s">
        <v>61</v>
      </c>
      <c r="E13" s="72"/>
      <c r="F13" s="51"/>
      <c r="G13" s="73">
        <f>G9+14</f>
        <v>40510</v>
      </c>
      <c r="H13" s="74"/>
    </row>
    <row r="14" spans="4:8" s="40" customFormat="1" ht="20.25" customHeight="1">
      <c r="D14" s="41" t="str">
        <f>IF(ISBLANK($E$3)=FALSE,VLOOKUP($E$3&amp;E14,tri!A:E,3,0)&amp;"  "&amp;VLOOKUP($E$3&amp;E14,tri!A:E,4,0)&amp;"  "&amp;VLOOKUP($E$3&amp;E14,tri!A:E,5,0)," ")</f>
        <v>ANGLES  1  (MX)</v>
      </c>
      <c r="E14" s="42">
        <v>1</v>
      </c>
      <c r="F14" s="43" t="s">
        <v>59</v>
      </c>
      <c r="G14" s="44">
        <v>4</v>
      </c>
      <c r="H14" s="46" t="str">
        <f>IF(ISBLANK($E$3)=FALSE,VLOOKUP($E$3&amp;G14,tri!A:E,3,0)&amp;"  "&amp;VLOOKUP($E$3&amp;G14,tri!A:E,4,0)&amp;"  "&amp;VLOOKUP($E$3&amp;G14,tri!A:E,5,0)," ")</f>
        <v>LUCON  1  (MX)</v>
      </c>
    </row>
    <row r="15" spans="4:8" s="40" customFormat="1" ht="20.25" customHeight="1">
      <c r="D15" s="41" t="str">
        <f>IF(ISBLANK($E$3)=FALSE,VLOOKUP($E$3&amp;E15,tri!A:E,3,0)&amp;"  "&amp;VLOOKUP($E$3&amp;E15,tri!A:E,4,0)&amp;"  "&amp;VLOOKUP($E$3&amp;E15,tri!A:E,5,0)," ")</f>
        <v>CHAILLE / LES ORMEAUX  1  (MX)</v>
      </c>
      <c r="E15" s="42">
        <v>3</v>
      </c>
      <c r="F15" s="43" t="s">
        <v>59</v>
      </c>
      <c r="G15" s="44">
        <v>2</v>
      </c>
      <c r="H15" s="46" t="str">
        <f>IF(ISBLANK($E$3)=FALSE,VLOOKUP($E$3&amp;G15,tri!A:E,3,0)&amp;"  "&amp;VLOOKUP($E$3&amp;G15,tri!A:E,4,0)&amp;"  "&amp;VLOOKUP($E$3&amp;G15,tri!A:E,5,0)," ")</f>
        <v>BENET  1  (MX)</v>
      </c>
    </row>
    <row r="16" spans="4:8" s="40" customFormat="1" ht="20.25" customHeight="1">
      <c r="D16" s="47" t="str">
        <f>IF(ISBLANK($E$3)=FALSE,VLOOKUP($E$3&amp;E16,tri!A:E,3,0)&amp;"  "&amp;VLOOKUP($E$3&amp;E16,tri!A:E,4,0)&amp;"  "&amp;VLOOKUP($E$3&amp;E16,tri!A:E,5,0)," ")</f>
        <v>ST FLORENT DES BOIS  1  (MX)</v>
      </c>
      <c r="E16" s="48">
        <v>5</v>
      </c>
      <c r="F16" s="49" t="s">
        <v>59</v>
      </c>
      <c r="G16" s="48">
        <v>6</v>
      </c>
      <c r="H16" s="50" t="str">
        <f>IF(ISBLANK($E$3)=FALSE,VLOOKUP($E$3&amp;G16,tri!A:E,3,0)&amp;"  "&amp;VLOOKUP($E$3&amp;G16,tri!A:E,4,0)&amp;"  "&amp;VLOOKUP($E$3&amp;G16,tri!A:E,5,0)," ")</f>
        <v>FONTENAY  1  (MX)</v>
      </c>
    </row>
    <row r="17" spans="4:8" s="38" customFormat="1" ht="20.25" customHeight="1">
      <c r="D17" s="71" t="s">
        <v>62</v>
      </c>
      <c r="E17" s="72"/>
      <c r="F17" s="51"/>
      <c r="G17" s="73">
        <f>G13+7</f>
        <v>40517</v>
      </c>
      <c r="H17" s="74"/>
    </row>
    <row r="18" spans="4:8" s="40" customFormat="1" ht="20.25" customHeight="1">
      <c r="D18" s="41" t="str">
        <f>IF(ISBLANK($E$3)=FALSE,VLOOKUP($E$3&amp;E18,tri!A:E,3,0)&amp;"  "&amp;VLOOKUP($E$3&amp;E18,tri!A:E,4,0)&amp;"  "&amp;VLOOKUP($E$3&amp;E18,tri!A:E,5,0)," ")</f>
        <v>CHAILLE / LES ORMEAUX  1  (MX)</v>
      </c>
      <c r="E18" s="53">
        <v>3</v>
      </c>
      <c r="F18" s="43" t="s">
        <v>59</v>
      </c>
      <c r="G18" s="53">
        <v>1</v>
      </c>
      <c r="H18" s="46" t="str">
        <f>IF(ISBLANK($E$3)=FALSE,VLOOKUP($E$3&amp;G18,tri!A:E,3,0)&amp;"  "&amp;VLOOKUP($E$3&amp;G18,tri!A:E,4,0)&amp;"  "&amp;VLOOKUP($E$3&amp;G18,tri!A:E,5,0)," ")</f>
        <v>ANGLES  1  (MX)</v>
      </c>
    </row>
    <row r="19" spans="4:8" s="40" customFormat="1" ht="20.25" customHeight="1">
      <c r="D19" s="41" t="str">
        <f>IF(ISBLANK($E$3)=FALSE,VLOOKUP($E$3&amp;E19,tri!A:E,3,0)&amp;"  "&amp;VLOOKUP($E$3&amp;E19,tri!A:E,4,0)&amp;"  "&amp;VLOOKUP($E$3&amp;E19,tri!A:E,5,0)," ")</f>
        <v>BENET  1  (MX)</v>
      </c>
      <c r="E19" s="53">
        <v>2</v>
      </c>
      <c r="F19" s="43" t="s">
        <v>59</v>
      </c>
      <c r="G19" s="53">
        <v>6</v>
      </c>
      <c r="H19" s="46" t="str">
        <f>IF(ISBLANK($E$3)=FALSE,VLOOKUP($E$3&amp;G19,tri!A:E,3,0)&amp;"  "&amp;VLOOKUP($E$3&amp;G19,tri!A:E,4,0)&amp;"  "&amp;VLOOKUP($E$3&amp;G19,tri!A:E,5,0)," ")</f>
        <v>FONTENAY  1  (MX)</v>
      </c>
    </row>
    <row r="20" spans="4:8" s="40" customFormat="1" ht="20.25" customHeight="1">
      <c r="D20" s="47" t="str">
        <f>IF(ISBLANK($E$3)=FALSE,VLOOKUP($E$3&amp;E20,tri!A:E,3,0)&amp;"  "&amp;VLOOKUP($E$3&amp;E20,tri!A:E,4,0)&amp;"  "&amp;VLOOKUP($E$3&amp;E20,tri!A:E,5,0)," ")</f>
        <v>LUCON  1  (MX)</v>
      </c>
      <c r="E20" s="48">
        <v>4</v>
      </c>
      <c r="F20" s="49" t="s">
        <v>59</v>
      </c>
      <c r="G20" s="48">
        <v>5</v>
      </c>
      <c r="H20" s="50" t="str">
        <f>IF(ISBLANK($E$3)=FALSE,VLOOKUP($E$3&amp;G20,tri!A:E,3,0)&amp;"  "&amp;VLOOKUP($E$3&amp;G20,tri!A:E,4,0)&amp;"  "&amp;VLOOKUP($E$3&amp;G20,tri!A:E,5,0)," ")</f>
        <v>ST FLORENT DES BOIS  1  (MX)</v>
      </c>
    </row>
    <row r="21" spans="4:8" s="38" customFormat="1" ht="20.25" customHeight="1">
      <c r="D21" s="71" t="s">
        <v>63</v>
      </c>
      <c r="E21" s="72"/>
      <c r="F21" s="51"/>
      <c r="G21" s="75">
        <f>G17+7</f>
        <v>40524</v>
      </c>
      <c r="H21" s="76"/>
    </row>
    <row r="22" spans="4:8" s="40" customFormat="1" ht="20.25" customHeight="1">
      <c r="D22" s="41" t="str">
        <f>IF(ISBLANK($E$3)=FALSE,VLOOKUP($E$3&amp;E22,tri!A:E,3,0)&amp;"  "&amp;VLOOKUP($E$3&amp;E22,tri!A:E,4,0)&amp;"  "&amp;VLOOKUP($E$3&amp;E22,tri!A:E,5,0)," ")</f>
        <v>ANGLES  1  (MX)</v>
      </c>
      <c r="E22" s="53">
        <v>1</v>
      </c>
      <c r="F22" s="43" t="s">
        <v>59</v>
      </c>
      <c r="G22" s="53">
        <v>2</v>
      </c>
      <c r="H22" s="46" t="str">
        <f>IF(ISBLANK($E$3)=FALSE,VLOOKUP($E$3&amp;G22,tri!A:E,3,0)&amp;"  "&amp;VLOOKUP($E$3&amp;G22,tri!A:E,4,0)&amp;"  "&amp;VLOOKUP($E$3&amp;G22,tri!A:E,5,0)," ")</f>
        <v>BENET  1  (MX)</v>
      </c>
    </row>
    <row r="23" spans="4:8" s="40" customFormat="1" ht="20.25" customHeight="1">
      <c r="D23" s="41" t="str">
        <f>IF(ISBLANK($E$3)=FALSE,VLOOKUP($E$3&amp;E23,tri!A:E,3,0)&amp;"  "&amp;VLOOKUP($E$3&amp;E23,tri!A:E,4,0)&amp;"  "&amp;VLOOKUP($E$3&amp;E23,tri!A:E,5,0)," ")</f>
        <v>ST FLORENT DES BOIS  1  (MX)</v>
      </c>
      <c r="E23" s="53">
        <v>5</v>
      </c>
      <c r="F23" s="43" t="s">
        <v>59</v>
      </c>
      <c r="G23" s="53">
        <v>3</v>
      </c>
      <c r="H23" s="46" t="str">
        <f>IF(ISBLANK($E$3)=FALSE,VLOOKUP($E$3&amp;G23,tri!A:E,3,0)&amp;"  "&amp;VLOOKUP($E$3&amp;G23,tri!A:E,4,0)&amp;"  "&amp;VLOOKUP($E$3&amp;G23,tri!A:E,5,0)," ")</f>
        <v>CHAILLE / LES ORMEAUX  1  (MX)</v>
      </c>
    </row>
    <row r="24" spans="4:8" s="40" customFormat="1" ht="20.25" customHeight="1">
      <c r="D24" s="47" t="str">
        <f>IF(ISBLANK($E$3)=FALSE,VLOOKUP($E$3&amp;E24,tri!A:E,3,0)&amp;"  "&amp;VLOOKUP($E$3&amp;E24,tri!A:E,4,0)&amp;"  "&amp;VLOOKUP($E$3&amp;E24,tri!A:E,5,0)," ")</f>
        <v>FONTENAY  1  (MX)</v>
      </c>
      <c r="E24" s="48">
        <v>6</v>
      </c>
      <c r="F24" s="49" t="s">
        <v>59</v>
      </c>
      <c r="G24" s="48">
        <v>4</v>
      </c>
      <c r="H24" s="50" t="str">
        <f>IF(ISBLANK($E$3)=FALSE,VLOOKUP($E$3&amp;G24,tri!A:E,3,0)&amp;"  "&amp;VLOOKUP($E$3&amp;G24,tri!A:E,4,0)&amp;"  "&amp;VLOOKUP($E$3&amp;G24,tri!A:E,5,0)," ")</f>
        <v>LUCON  1  (MX)</v>
      </c>
    </row>
    <row r="25" spans="4:8" s="40" customFormat="1" ht="13.5" customHeight="1">
      <c r="D25" s="54"/>
      <c r="E25" s="55"/>
      <c r="F25" s="55"/>
      <c r="G25" s="55"/>
      <c r="H25" s="56"/>
    </row>
    <row r="26" spans="4:8" s="40" customFormat="1" ht="13.5" customHeight="1">
      <c r="D26" s="54"/>
      <c r="E26" s="55"/>
      <c r="F26" s="55"/>
      <c r="G26" s="55"/>
      <c r="H26" s="56"/>
    </row>
    <row r="27" s="57" customFormat="1" ht="13.5" customHeight="1"/>
    <row r="28" spans="5:8" s="40" customFormat="1" ht="12" customHeight="1">
      <c r="E28" s="28"/>
      <c r="F28" s="28"/>
      <c r="G28" s="28"/>
      <c r="H28" s="58"/>
    </row>
    <row r="29" spans="3:8" s="40" customFormat="1" ht="12" customHeight="1">
      <c r="C29" s="59"/>
      <c r="D29" s="59"/>
      <c r="E29" s="28"/>
      <c r="F29" s="60"/>
      <c r="G29" s="60"/>
      <c r="H29" s="61" t="s">
        <v>64</v>
      </c>
    </row>
    <row r="30" spans="3:8" s="40" customFormat="1" ht="12" customHeight="1">
      <c r="C30" s="59"/>
      <c r="D30" s="59"/>
      <c r="E30" s="59"/>
      <c r="F30" s="59"/>
      <c r="G30" s="59"/>
      <c r="H30" s="62"/>
    </row>
    <row r="31" spans="3:8" s="40" customFormat="1" ht="12" customHeight="1">
      <c r="C31" s="59"/>
      <c r="D31" s="59"/>
      <c r="E31" s="59"/>
      <c r="F31" s="59"/>
      <c r="G31" s="59"/>
      <c r="H31" s="62">
        <v>40503</v>
      </c>
    </row>
    <row r="32" spans="3:8" ht="12" customHeight="1">
      <c r="C32" s="31"/>
      <c r="D32" s="31"/>
      <c r="E32" s="31"/>
      <c r="F32" s="31"/>
      <c r="G32" s="31"/>
      <c r="H32" s="32"/>
    </row>
    <row r="33" spans="4:8" ht="13.5" customHeight="1">
      <c r="D33" s="30"/>
      <c r="E33" s="33"/>
      <c r="G33" s="34"/>
      <c r="H33" s="22"/>
    </row>
  </sheetData>
  <sheetProtection/>
  <mergeCells count="13">
    <mergeCell ref="B1:H1"/>
    <mergeCell ref="B2:H2"/>
    <mergeCell ref="G3:H3"/>
    <mergeCell ref="D5:E5"/>
    <mergeCell ref="G5:H5"/>
    <mergeCell ref="G13:H13"/>
    <mergeCell ref="D17:E17"/>
    <mergeCell ref="G17:H17"/>
    <mergeCell ref="D21:E21"/>
    <mergeCell ref="G21:H21"/>
    <mergeCell ref="D9:E9"/>
    <mergeCell ref="G9:H9"/>
    <mergeCell ref="D13:E13"/>
  </mergeCells>
  <dataValidations count="1">
    <dataValidation allowBlank="1" showInputMessage="1" showErrorMessage="1" promptTitle="N° Poule" prompt="Introduire la lettre correspondant à la poule dans cette cellule E3" sqref="E3"/>
  </dataValidations>
  <printOptions/>
  <pageMargins left="0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9"/>
  <sheetViews>
    <sheetView zoomScalePageLayoutView="0" workbookViewId="0" topLeftCell="A97">
      <selection activeCell="E112" sqref="E112"/>
    </sheetView>
  </sheetViews>
  <sheetFormatPr defaultColWidth="11.28125" defaultRowHeight="12" customHeight="1"/>
  <cols>
    <col min="1" max="1" width="3.00390625" style="15" bestFit="1" customWidth="1"/>
    <col min="2" max="2" width="3.7109375" style="17" customWidth="1"/>
    <col min="3" max="3" width="23.421875" style="15" bestFit="1" customWidth="1"/>
    <col min="4" max="4" width="4.57421875" style="35" customWidth="1"/>
    <col min="5" max="5" width="8.8515625" style="17" customWidth="1"/>
    <col min="6" max="6" width="8.28125" style="17" customWidth="1"/>
    <col min="7" max="7" width="8.8515625" style="17" customWidth="1"/>
    <col min="8" max="8" width="7.140625" style="17" customWidth="1"/>
    <col min="9" max="16384" width="11.28125" style="15" customWidth="1"/>
  </cols>
  <sheetData>
    <row r="1" spans="2:7" ht="13.5" customHeight="1">
      <c r="B1" s="17" t="s">
        <v>0</v>
      </c>
      <c r="C1" s="15" t="s">
        <v>47</v>
      </c>
      <c r="D1" s="19" t="s">
        <v>48</v>
      </c>
      <c r="E1" s="17" t="s">
        <v>49</v>
      </c>
      <c r="F1" s="17" t="s">
        <v>50</v>
      </c>
      <c r="G1" s="17" t="s">
        <v>51</v>
      </c>
    </row>
    <row r="2" spans="1:8" s="63" customFormat="1" ht="12.75" customHeight="1">
      <c r="A2" s="63" t="s">
        <v>104</v>
      </c>
      <c r="B2" s="64">
        <v>1</v>
      </c>
      <c r="C2" s="65" t="s">
        <v>45</v>
      </c>
      <c r="D2" s="8">
        <v>1</v>
      </c>
      <c r="E2" s="18" t="s">
        <v>16</v>
      </c>
      <c r="F2" s="64" t="s">
        <v>1</v>
      </c>
      <c r="G2" s="18"/>
      <c r="H2" s="64"/>
    </row>
    <row r="3" spans="1:8" s="63" customFormat="1" ht="12.75" customHeight="1">
      <c r="A3" s="63" t="s">
        <v>105</v>
      </c>
      <c r="B3" s="64">
        <v>2</v>
      </c>
      <c r="C3" s="65" t="s">
        <v>102</v>
      </c>
      <c r="D3" s="8">
        <v>1</v>
      </c>
      <c r="E3" s="18" t="s">
        <v>22</v>
      </c>
      <c r="F3" s="64" t="s">
        <v>1</v>
      </c>
      <c r="G3" s="18"/>
      <c r="H3" s="64"/>
    </row>
    <row r="4" spans="1:8" s="63" customFormat="1" ht="12.75" customHeight="1">
      <c r="A4" s="63" t="s">
        <v>106</v>
      </c>
      <c r="B4" s="64">
        <v>3</v>
      </c>
      <c r="C4" s="65" t="s">
        <v>102</v>
      </c>
      <c r="D4" s="8">
        <v>1</v>
      </c>
      <c r="E4" s="18" t="s">
        <v>16</v>
      </c>
      <c r="F4" s="64" t="s">
        <v>1</v>
      </c>
      <c r="G4" s="18"/>
      <c r="H4" s="64"/>
    </row>
    <row r="5" spans="1:8" s="63" customFormat="1" ht="12.75" customHeight="1">
      <c r="A5" s="63" t="s">
        <v>107</v>
      </c>
      <c r="B5" s="64">
        <v>4</v>
      </c>
      <c r="C5" s="65" t="s">
        <v>70</v>
      </c>
      <c r="D5" s="8">
        <v>1</v>
      </c>
      <c r="E5" s="18" t="s">
        <v>16</v>
      </c>
      <c r="F5" s="64" t="s">
        <v>1</v>
      </c>
      <c r="G5" s="64"/>
      <c r="H5" s="64"/>
    </row>
    <row r="6" spans="1:8" s="63" customFormat="1" ht="12.75" customHeight="1">
      <c r="A6" s="63" t="s">
        <v>108</v>
      </c>
      <c r="B6" s="64">
        <v>5</v>
      </c>
      <c r="C6" s="65" t="s">
        <v>96</v>
      </c>
      <c r="D6" s="8">
        <v>1</v>
      </c>
      <c r="E6" s="18" t="s">
        <v>16</v>
      </c>
      <c r="F6" s="64" t="s">
        <v>1</v>
      </c>
      <c r="G6" s="18"/>
      <c r="H6" s="64"/>
    </row>
    <row r="7" spans="1:8" s="63" customFormat="1" ht="12.75" customHeight="1">
      <c r="A7" s="63" t="s">
        <v>109</v>
      </c>
      <c r="B7" s="64">
        <v>6</v>
      </c>
      <c r="C7" s="65" t="s">
        <v>80</v>
      </c>
      <c r="D7" s="8">
        <v>1</v>
      </c>
      <c r="E7" s="18" t="s">
        <v>16</v>
      </c>
      <c r="F7" s="64" t="s">
        <v>1</v>
      </c>
      <c r="G7" s="18"/>
      <c r="H7" s="64"/>
    </row>
    <row r="8" spans="1:8" s="63" customFormat="1" ht="12.75" customHeight="1">
      <c r="A8" s="63" t="s">
        <v>110</v>
      </c>
      <c r="B8" s="64">
        <v>1</v>
      </c>
      <c r="C8" s="65" t="s">
        <v>102</v>
      </c>
      <c r="D8" s="8">
        <v>1</v>
      </c>
      <c r="E8" s="18" t="s">
        <v>23</v>
      </c>
      <c r="F8" s="64" t="s">
        <v>2</v>
      </c>
      <c r="G8" s="18"/>
      <c r="H8" s="64"/>
    </row>
    <row r="9" spans="1:8" s="63" customFormat="1" ht="12.75" customHeight="1">
      <c r="A9" s="63" t="s">
        <v>111</v>
      </c>
      <c r="B9" s="64">
        <v>2</v>
      </c>
      <c r="C9" s="65" t="s">
        <v>102</v>
      </c>
      <c r="D9" s="8">
        <v>2</v>
      </c>
      <c r="E9" s="18" t="s">
        <v>16</v>
      </c>
      <c r="F9" s="64" t="s">
        <v>2</v>
      </c>
      <c r="G9" s="18"/>
      <c r="H9" s="64"/>
    </row>
    <row r="10" spans="1:8" s="63" customFormat="1" ht="12.75" customHeight="1">
      <c r="A10" s="63" t="s">
        <v>112</v>
      </c>
      <c r="B10" s="64">
        <v>3</v>
      </c>
      <c r="C10" s="65" t="s">
        <v>40</v>
      </c>
      <c r="D10" s="8">
        <v>1</v>
      </c>
      <c r="E10" s="18" t="s">
        <v>23</v>
      </c>
      <c r="F10" s="64" t="s">
        <v>2</v>
      </c>
      <c r="G10" s="18"/>
      <c r="H10" s="64"/>
    </row>
    <row r="11" spans="1:8" s="63" customFormat="1" ht="12.75" customHeight="1">
      <c r="A11" s="63" t="s">
        <v>113</v>
      </c>
      <c r="B11" s="64">
        <v>4</v>
      </c>
      <c r="C11" s="65" t="s">
        <v>80</v>
      </c>
      <c r="D11" s="8">
        <v>1</v>
      </c>
      <c r="E11" s="18" t="s">
        <v>23</v>
      </c>
      <c r="F11" s="64" t="s">
        <v>2</v>
      </c>
      <c r="G11" s="18"/>
      <c r="H11" s="64"/>
    </row>
    <row r="12" spans="1:8" s="63" customFormat="1" ht="12.75" customHeight="1">
      <c r="A12" s="63" t="s">
        <v>114</v>
      </c>
      <c r="B12" s="64">
        <v>5</v>
      </c>
      <c r="C12" s="65" t="s">
        <v>54</v>
      </c>
      <c r="D12" s="8">
        <v>1</v>
      </c>
      <c r="E12" s="18" t="s">
        <v>23</v>
      </c>
      <c r="F12" s="64" t="s">
        <v>2</v>
      </c>
      <c r="G12" s="18"/>
      <c r="H12" s="64"/>
    </row>
    <row r="13" spans="1:8" s="63" customFormat="1" ht="12.75" customHeight="1">
      <c r="A13" s="63" t="s">
        <v>115</v>
      </c>
      <c r="B13" s="64">
        <v>6</v>
      </c>
      <c r="C13" s="65" t="s">
        <v>46</v>
      </c>
      <c r="D13" s="8">
        <v>1</v>
      </c>
      <c r="E13" s="18" t="s">
        <v>23</v>
      </c>
      <c r="F13" s="64" t="s">
        <v>2</v>
      </c>
      <c r="G13" s="18"/>
      <c r="H13" s="64"/>
    </row>
    <row r="14" spans="1:8" s="63" customFormat="1" ht="12.75" customHeight="1">
      <c r="A14" s="63" t="s">
        <v>116</v>
      </c>
      <c r="B14" s="64">
        <v>1</v>
      </c>
      <c r="C14" s="65" t="s">
        <v>30</v>
      </c>
      <c r="D14" s="8">
        <v>1</v>
      </c>
      <c r="E14" s="18" t="s">
        <v>23</v>
      </c>
      <c r="F14" s="64" t="s">
        <v>3</v>
      </c>
      <c r="G14" s="18"/>
      <c r="H14" s="64"/>
    </row>
    <row r="15" spans="1:8" s="63" customFormat="1" ht="12.75" customHeight="1">
      <c r="A15" s="63" t="s">
        <v>117</v>
      </c>
      <c r="B15" s="64">
        <v>2</v>
      </c>
      <c r="C15" s="65" t="s">
        <v>45</v>
      </c>
      <c r="D15" s="8">
        <v>1</v>
      </c>
      <c r="E15" s="18" t="s">
        <v>23</v>
      </c>
      <c r="F15" s="64" t="s">
        <v>3</v>
      </c>
      <c r="G15" s="18"/>
      <c r="H15" s="64"/>
    </row>
    <row r="16" spans="1:8" s="63" customFormat="1" ht="12.75" customHeight="1">
      <c r="A16" s="63" t="s">
        <v>118</v>
      </c>
      <c r="B16" s="64">
        <v>3</v>
      </c>
      <c r="C16" s="65" t="s">
        <v>92</v>
      </c>
      <c r="D16" s="8"/>
      <c r="E16" s="18" t="s">
        <v>23</v>
      </c>
      <c r="F16" s="64" t="s">
        <v>3</v>
      </c>
      <c r="G16" s="18"/>
      <c r="H16" s="64"/>
    </row>
    <row r="17" spans="1:8" s="63" customFormat="1" ht="12.75" customHeight="1">
      <c r="A17" s="63" t="s">
        <v>119</v>
      </c>
      <c r="B17" s="64">
        <v>4</v>
      </c>
      <c r="C17" s="65" t="s">
        <v>96</v>
      </c>
      <c r="D17" s="8">
        <v>1</v>
      </c>
      <c r="E17" s="18" t="s">
        <v>23</v>
      </c>
      <c r="F17" s="64" t="s">
        <v>3</v>
      </c>
      <c r="G17" s="18"/>
      <c r="H17" s="64"/>
    </row>
    <row r="18" spans="1:8" s="63" customFormat="1" ht="12.75" customHeight="1">
      <c r="A18" s="63" t="s">
        <v>127</v>
      </c>
      <c r="B18" s="64">
        <v>5</v>
      </c>
      <c r="C18" s="65" t="s">
        <v>81</v>
      </c>
      <c r="D18" s="8">
        <v>1</v>
      </c>
      <c r="E18" s="18" t="s">
        <v>23</v>
      </c>
      <c r="F18" s="64" t="s">
        <v>3</v>
      </c>
      <c r="G18" s="64"/>
      <c r="H18" s="64"/>
    </row>
    <row r="19" spans="1:8" s="63" customFormat="1" ht="12.75" customHeight="1">
      <c r="A19" s="63" t="s">
        <v>120</v>
      </c>
      <c r="B19" s="64"/>
      <c r="C19" s="65" t="s">
        <v>15</v>
      </c>
      <c r="D19" s="8">
        <v>2</v>
      </c>
      <c r="E19" s="18" t="s">
        <v>23</v>
      </c>
      <c r="F19" s="64" t="s">
        <v>3</v>
      </c>
      <c r="G19" s="18"/>
      <c r="H19" s="64"/>
    </row>
    <row r="20" spans="1:8" s="63" customFormat="1" ht="12.75" customHeight="1">
      <c r="A20" s="63" t="s">
        <v>121</v>
      </c>
      <c r="B20" s="64">
        <v>1</v>
      </c>
      <c r="C20" s="65" t="s">
        <v>95</v>
      </c>
      <c r="D20" s="8">
        <v>1</v>
      </c>
      <c r="E20" s="18" t="s">
        <v>22</v>
      </c>
      <c r="F20" s="64" t="s">
        <v>4</v>
      </c>
      <c r="G20" s="18"/>
      <c r="H20" s="64"/>
    </row>
    <row r="21" spans="1:8" s="63" customFormat="1" ht="12.75" customHeight="1">
      <c r="A21" s="63" t="s">
        <v>122</v>
      </c>
      <c r="B21" s="64">
        <v>2</v>
      </c>
      <c r="C21" s="65" t="s">
        <v>70</v>
      </c>
      <c r="D21" s="8">
        <v>1</v>
      </c>
      <c r="E21" s="18" t="s">
        <v>22</v>
      </c>
      <c r="F21" s="64" t="s">
        <v>4</v>
      </c>
      <c r="G21" s="64"/>
      <c r="H21" s="64"/>
    </row>
    <row r="22" spans="1:8" s="63" customFormat="1" ht="12.75" customHeight="1">
      <c r="A22" s="63" t="s">
        <v>123</v>
      </c>
      <c r="B22" s="64">
        <v>3</v>
      </c>
      <c r="C22" s="65" t="s">
        <v>100</v>
      </c>
      <c r="D22" s="8">
        <v>1</v>
      </c>
      <c r="E22" s="18" t="s">
        <v>22</v>
      </c>
      <c r="F22" s="64" t="s">
        <v>4</v>
      </c>
      <c r="G22" s="18"/>
      <c r="H22" s="64"/>
    </row>
    <row r="23" spans="1:8" s="63" customFormat="1" ht="12.75" customHeight="1">
      <c r="A23" s="63" t="s">
        <v>124</v>
      </c>
      <c r="B23" s="64">
        <v>4</v>
      </c>
      <c r="C23" s="65" t="s">
        <v>103</v>
      </c>
      <c r="D23" s="8">
        <v>1</v>
      </c>
      <c r="E23" s="18" t="s">
        <v>22</v>
      </c>
      <c r="F23" s="64" t="s">
        <v>4</v>
      </c>
      <c r="G23" s="18"/>
      <c r="H23" s="64"/>
    </row>
    <row r="24" spans="1:8" s="63" customFormat="1" ht="12.75" customHeight="1">
      <c r="A24" s="63" t="s">
        <v>125</v>
      </c>
      <c r="B24" s="64">
        <v>5</v>
      </c>
      <c r="C24" s="65" t="s">
        <v>28</v>
      </c>
      <c r="D24" s="8">
        <v>1</v>
      </c>
      <c r="E24" s="18" t="s">
        <v>22</v>
      </c>
      <c r="F24" s="64" t="s">
        <v>4</v>
      </c>
      <c r="G24" s="64"/>
      <c r="H24" s="64"/>
    </row>
    <row r="25" spans="1:8" s="63" customFormat="1" ht="12.75" customHeight="1">
      <c r="A25" s="63" t="s">
        <v>126</v>
      </c>
      <c r="B25" s="64">
        <v>6</v>
      </c>
      <c r="C25" s="65" t="s">
        <v>81</v>
      </c>
      <c r="D25" s="8"/>
      <c r="E25" s="18" t="s">
        <v>16</v>
      </c>
      <c r="F25" s="64" t="s">
        <v>4</v>
      </c>
      <c r="G25" s="18"/>
      <c r="H25" s="64"/>
    </row>
    <row r="26" spans="1:8" s="63" customFormat="1" ht="12.75" customHeight="1">
      <c r="A26" s="63" t="s">
        <v>128</v>
      </c>
      <c r="B26" s="64">
        <v>1</v>
      </c>
      <c r="C26" s="65" t="s">
        <v>27</v>
      </c>
      <c r="D26" s="8">
        <v>1</v>
      </c>
      <c r="E26" s="18" t="s">
        <v>22</v>
      </c>
      <c r="F26" s="64" t="s">
        <v>5</v>
      </c>
      <c r="G26" s="18"/>
      <c r="H26" s="64"/>
    </row>
    <row r="27" spans="1:8" s="63" customFormat="1" ht="12.75" customHeight="1">
      <c r="A27" s="63" t="s">
        <v>129</v>
      </c>
      <c r="B27" s="64">
        <v>2</v>
      </c>
      <c r="C27" s="65" t="s">
        <v>66</v>
      </c>
      <c r="D27" s="8">
        <v>1</v>
      </c>
      <c r="E27" s="18" t="s">
        <v>22</v>
      </c>
      <c r="F27" s="64" t="s">
        <v>5</v>
      </c>
      <c r="G27" s="64"/>
      <c r="H27" s="64"/>
    </row>
    <row r="28" spans="1:8" s="63" customFormat="1" ht="12.75" customHeight="1">
      <c r="A28" s="63" t="s">
        <v>130</v>
      </c>
      <c r="B28" s="64">
        <v>3</v>
      </c>
      <c r="C28" s="65" t="s">
        <v>222</v>
      </c>
      <c r="D28" s="8">
        <v>1</v>
      </c>
      <c r="E28" s="18" t="s">
        <v>22</v>
      </c>
      <c r="F28" s="64" t="s">
        <v>5</v>
      </c>
      <c r="G28" s="18"/>
      <c r="H28" s="64"/>
    </row>
    <row r="29" spans="1:8" s="63" customFormat="1" ht="12.75" customHeight="1">
      <c r="A29" s="63" t="s">
        <v>131</v>
      </c>
      <c r="B29" s="64">
        <v>4</v>
      </c>
      <c r="C29" s="65" t="s">
        <v>92</v>
      </c>
      <c r="D29" s="8"/>
      <c r="E29" s="18" t="s">
        <v>22</v>
      </c>
      <c r="F29" s="64" t="s">
        <v>5</v>
      </c>
      <c r="G29" s="18"/>
      <c r="H29" s="64"/>
    </row>
    <row r="30" spans="1:8" s="63" customFormat="1" ht="12.75" customHeight="1">
      <c r="A30" s="63" t="s">
        <v>132</v>
      </c>
      <c r="B30" s="64">
        <v>5</v>
      </c>
      <c r="C30" s="65" t="s">
        <v>43</v>
      </c>
      <c r="D30" s="8"/>
      <c r="E30" s="18" t="s">
        <v>22</v>
      </c>
      <c r="F30" s="64" t="s">
        <v>5</v>
      </c>
      <c r="G30" s="18"/>
      <c r="H30" s="64"/>
    </row>
    <row r="31" spans="1:8" s="63" customFormat="1" ht="12.75" customHeight="1">
      <c r="A31" s="63" t="s">
        <v>133</v>
      </c>
      <c r="B31" s="64">
        <v>6</v>
      </c>
      <c r="C31" s="65" t="s">
        <v>69</v>
      </c>
      <c r="D31" s="8">
        <v>1</v>
      </c>
      <c r="E31" s="18" t="s">
        <v>22</v>
      </c>
      <c r="F31" s="64" t="s">
        <v>5</v>
      </c>
      <c r="G31" s="18"/>
      <c r="H31" s="64"/>
    </row>
    <row r="32" spans="1:8" s="63" customFormat="1" ht="12.75" customHeight="1">
      <c r="A32" s="63" t="s">
        <v>134</v>
      </c>
      <c r="B32" s="64">
        <v>1</v>
      </c>
      <c r="C32" s="65" t="s">
        <v>76</v>
      </c>
      <c r="D32" s="8">
        <v>1</v>
      </c>
      <c r="E32" s="18" t="s">
        <v>16</v>
      </c>
      <c r="F32" s="64" t="s">
        <v>6</v>
      </c>
      <c r="G32" s="18"/>
      <c r="H32" s="64"/>
    </row>
    <row r="33" spans="1:8" s="63" customFormat="1" ht="12.75" customHeight="1">
      <c r="A33" s="63" t="s">
        <v>135</v>
      </c>
      <c r="B33" s="64">
        <v>2</v>
      </c>
      <c r="C33" s="65" t="s">
        <v>56</v>
      </c>
      <c r="D33" s="8">
        <v>1</v>
      </c>
      <c r="E33" s="18" t="s">
        <v>16</v>
      </c>
      <c r="F33" s="64" t="s">
        <v>6</v>
      </c>
      <c r="G33" s="18"/>
      <c r="H33" s="64"/>
    </row>
    <row r="34" spans="1:8" s="63" customFormat="1" ht="12.75" customHeight="1">
      <c r="A34" s="63" t="s">
        <v>136</v>
      </c>
      <c r="B34" s="64">
        <v>3</v>
      </c>
      <c r="C34" s="65" t="s">
        <v>15</v>
      </c>
      <c r="D34" s="8">
        <v>1</v>
      </c>
      <c r="E34" s="18" t="s">
        <v>22</v>
      </c>
      <c r="F34" s="64" t="s">
        <v>6</v>
      </c>
      <c r="G34" s="18"/>
      <c r="H34" s="64"/>
    </row>
    <row r="35" spans="1:8" s="63" customFormat="1" ht="12.75" customHeight="1">
      <c r="A35" s="63" t="s">
        <v>137</v>
      </c>
      <c r="B35" s="64">
        <v>4</v>
      </c>
      <c r="C35" s="65" t="s">
        <v>97</v>
      </c>
      <c r="D35" s="8">
        <v>1</v>
      </c>
      <c r="E35" s="18" t="s">
        <v>22</v>
      </c>
      <c r="F35" s="64" t="s">
        <v>6</v>
      </c>
      <c r="G35" s="18"/>
      <c r="H35" s="64"/>
    </row>
    <row r="36" spans="1:8" s="63" customFormat="1" ht="12.75" customHeight="1">
      <c r="A36" s="63" t="s">
        <v>138</v>
      </c>
      <c r="B36" s="64">
        <v>5</v>
      </c>
      <c r="C36" s="65" t="s">
        <v>99</v>
      </c>
      <c r="D36" s="8">
        <v>1</v>
      </c>
      <c r="E36" s="18" t="s">
        <v>22</v>
      </c>
      <c r="F36" s="64" t="s">
        <v>6</v>
      </c>
      <c r="G36" s="64"/>
      <c r="H36" s="64"/>
    </row>
    <row r="37" spans="1:8" s="63" customFormat="1" ht="12.75" customHeight="1">
      <c r="A37" s="63" t="s">
        <v>139</v>
      </c>
      <c r="B37" s="64"/>
      <c r="C37" s="65" t="s">
        <v>88</v>
      </c>
      <c r="D37" s="8">
        <v>2</v>
      </c>
      <c r="E37" s="18" t="s">
        <v>16</v>
      </c>
      <c r="F37" s="64" t="s">
        <v>6</v>
      </c>
      <c r="G37" s="18"/>
      <c r="H37" s="64"/>
    </row>
    <row r="38" spans="1:8" s="63" customFormat="1" ht="12.75" customHeight="1">
      <c r="A38" s="63" t="s">
        <v>140</v>
      </c>
      <c r="B38" s="64">
        <v>1</v>
      </c>
      <c r="C38" s="65" t="s">
        <v>29</v>
      </c>
      <c r="D38" s="8">
        <v>1</v>
      </c>
      <c r="E38" s="18" t="s">
        <v>22</v>
      </c>
      <c r="F38" s="64" t="s">
        <v>7</v>
      </c>
      <c r="G38" s="18"/>
      <c r="H38" s="64"/>
    </row>
    <row r="39" spans="1:8" s="63" customFormat="1" ht="12.75" customHeight="1">
      <c r="A39" s="63" t="s">
        <v>141</v>
      </c>
      <c r="B39" s="64">
        <v>2</v>
      </c>
      <c r="C39" s="65" t="s">
        <v>85</v>
      </c>
      <c r="D39" s="8">
        <v>1</v>
      </c>
      <c r="E39" s="18" t="s">
        <v>22</v>
      </c>
      <c r="F39" s="64" t="s">
        <v>7</v>
      </c>
      <c r="G39" s="18"/>
      <c r="H39" s="64"/>
    </row>
    <row r="40" spans="1:8" s="63" customFormat="1" ht="12.75" customHeight="1">
      <c r="A40" s="63" t="s">
        <v>142</v>
      </c>
      <c r="B40" s="64">
        <v>3</v>
      </c>
      <c r="C40" s="65" t="s">
        <v>67</v>
      </c>
      <c r="D40" s="8">
        <v>1</v>
      </c>
      <c r="E40" s="18" t="s">
        <v>22</v>
      </c>
      <c r="F40" s="64" t="s">
        <v>7</v>
      </c>
      <c r="G40" s="18"/>
      <c r="H40" s="66"/>
    </row>
    <row r="41" spans="1:8" s="63" customFormat="1" ht="12.75" customHeight="1">
      <c r="A41" s="63" t="s">
        <v>143</v>
      </c>
      <c r="B41" s="64">
        <v>4</v>
      </c>
      <c r="C41" s="65" t="s">
        <v>52</v>
      </c>
      <c r="D41" s="8">
        <v>1</v>
      </c>
      <c r="E41" s="18" t="s">
        <v>22</v>
      </c>
      <c r="F41" s="64" t="s">
        <v>7</v>
      </c>
      <c r="G41" s="18"/>
      <c r="H41" s="64"/>
    </row>
    <row r="42" spans="1:8" s="63" customFormat="1" ht="12.75" customHeight="1">
      <c r="A42" s="63" t="s">
        <v>144</v>
      </c>
      <c r="B42" s="64">
        <v>5</v>
      </c>
      <c r="C42" s="65" t="s">
        <v>71</v>
      </c>
      <c r="D42" s="8">
        <v>1</v>
      </c>
      <c r="E42" s="18" t="s">
        <v>22</v>
      </c>
      <c r="F42" s="64" t="s">
        <v>7</v>
      </c>
      <c r="G42" s="64"/>
      <c r="H42" s="64"/>
    </row>
    <row r="43" spans="1:8" s="63" customFormat="1" ht="12.75" customHeight="1">
      <c r="A43" s="63" t="s">
        <v>145</v>
      </c>
      <c r="B43" s="64">
        <v>6</v>
      </c>
      <c r="C43" s="65" t="s">
        <v>90</v>
      </c>
      <c r="D43" s="8">
        <v>1</v>
      </c>
      <c r="E43" s="18" t="s">
        <v>22</v>
      </c>
      <c r="F43" s="64" t="s">
        <v>7</v>
      </c>
      <c r="G43" s="18"/>
      <c r="H43" s="64"/>
    </row>
    <row r="44" spans="1:8" s="63" customFormat="1" ht="12.75" customHeight="1">
      <c r="A44" s="63" t="s">
        <v>147</v>
      </c>
      <c r="B44" s="64">
        <v>1</v>
      </c>
      <c r="C44" s="65" t="s">
        <v>44</v>
      </c>
      <c r="D44" s="8">
        <v>2</v>
      </c>
      <c r="E44" s="18" t="s">
        <v>22</v>
      </c>
      <c r="F44" s="64" t="s">
        <v>8</v>
      </c>
      <c r="G44" s="18"/>
      <c r="H44" s="64"/>
    </row>
    <row r="45" spans="1:8" s="63" customFormat="1" ht="12.75" customHeight="1">
      <c r="A45" s="63" t="s">
        <v>148</v>
      </c>
      <c r="B45" s="64">
        <v>2</v>
      </c>
      <c r="C45" s="65" t="s">
        <v>42</v>
      </c>
      <c r="D45" s="8">
        <v>1</v>
      </c>
      <c r="E45" s="18" t="s">
        <v>23</v>
      </c>
      <c r="F45" s="64" t="s">
        <v>8</v>
      </c>
      <c r="G45" s="18"/>
      <c r="H45" s="64"/>
    </row>
    <row r="46" spans="1:8" s="63" customFormat="1" ht="12.75" customHeight="1">
      <c r="A46" s="63" t="s">
        <v>149</v>
      </c>
      <c r="B46" s="64">
        <v>3</v>
      </c>
      <c r="C46" s="65" t="s">
        <v>101</v>
      </c>
      <c r="D46" s="8">
        <v>1</v>
      </c>
      <c r="E46" s="18" t="s">
        <v>22</v>
      </c>
      <c r="F46" s="64" t="s">
        <v>8</v>
      </c>
      <c r="G46" s="18"/>
      <c r="H46" s="64"/>
    </row>
    <row r="47" spans="1:8" s="63" customFormat="1" ht="12.75" customHeight="1">
      <c r="A47" s="63" t="s">
        <v>150</v>
      </c>
      <c r="B47" s="64">
        <v>4</v>
      </c>
      <c r="C47" s="65" t="s">
        <v>71</v>
      </c>
      <c r="D47" s="8">
        <v>2</v>
      </c>
      <c r="E47" s="18" t="s">
        <v>22</v>
      </c>
      <c r="F47" s="64" t="s">
        <v>8</v>
      </c>
      <c r="G47" s="64"/>
      <c r="H47" s="64"/>
    </row>
    <row r="48" spans="1:8" s="63" customFormat="1" ht="12.75" customHeight="1">
      <c r="A48" s="63" t="s">
        <v>151</v>
      </c>
      <c r="B48" s="64">
        <v>5</v>
      </c>
      <c r="C48" s="65" t="s">
        <v>73</v>
      </c>
      <c r="D48" s="8">
        <v>2</v>
      </c>
      <c r="E48" s="18" t="s">
        <v>22</v>
      </c>
      <c r="F48" s="64" t="s">
        <v>8</v>
      </c>
      <c r="G48" s="18"/>
      <c r="H48" s="64"/>
    </row>
    <row r="49" spans="1:8" s="63" customFormat="1" ht="12.75" customHeight="1">
      <c r="A49" s="63" t="s">
        <v>152</v>
      </c>
      <c r="B49" s="64">
        <v>6</v>
      </c>
      <c r="C49" s="65" t="s">
        <v>146</v>
      </c>
      <c r="D49" s="8">
        <v>1</v>
      </c>
      <c r="E49" s="18" t="s">
        <v>22</v>
      </c>
      <c r="F49" s="64" t="s">
        <v>8</v>
      </c>
      <c r="G49" s="64"/>
      <c r="H49" s="64"/>
    </row>
    <row r="50" spans="1:8" s="63" customFormat="1" ht="12.75" customHeight="1">
      <c r="A50" s="63" t="s">
        <v>155</v>
      </c>
      <c r="B50" s="64"/>
      <c r="C50" s="65" t="s">
        <v>84</v>
      </c>
      <c r="D50" s="8">
        <v>1</v>
      </c>
      <c r="E50" s="18" t="s">
        <v>23</v>
      </c>
      <c r="F50" s="64" t="s">
        <v>9</v>
      </c>
      <c r="G50" s="18"/>
      <c r="H50" s="64"/>
    </row>
    <row r="51" spans="1:8" s="63" customFormat="1" ht="12.75" customHeight="1">
      <c r="A51" s="63" t="s">
        <v>156</v>
      </c>
      <c r="B51" s="64"/>
      <c r="C51" s="65" t="s">
        <v>77</v>
      </c>
      <c r="D51" s="8">
        <v>1</v>
      </c>
      <c r="E51" s="18" t="s">
        <v>23</v>
      </c>
      <c r="F51" s="64" t="s">
        <v>9</v>
      </c>
      <c r="G51" s="18"/>
      <c r="H51" s="64"/>
    </row>
    <row r="52" spans="1:8" s="63" customFormat="1" ht="12.75" customHeight="1">
      <c r="A52" s="63" t="s">
        <v>157</v>
      </c>
      <c r="B52" s="64"/>
      <c r="C52" s="65" t="s">
        <v>44</v>
      </c>
      <c r="D52" s="8">
        <v>1</v>
      </c>
      <c r="E52" s="18" t="s">
        <v>23</v>
      </c>
      <c r="F52" s="64" t="s">
        <v>9</v>
      </c>
      <c r="G52" s="18"/>
      <c r="H52" s="64"/>
    </row>
    <row r="53" spans="1:8" s="63" customFormat="1" ht="12.75" customHeight="1">
      <c r="A53" s="63" t="s">
        <v>158</v>
      </c>
      <c r="B53" s="64"/>
      <c r="C53" s="65" t="s">
        <v>87</v>
      </c>
      <c r="D53" s="8">
        <v>1</v>
      </c>
      <c r="E53" s="18" t="s">
        <v>22</v>
      </c>
      <c r="F53" s="64" t="s">
        <v>9</v>
      </c>
      <c r="G53" s="18"/>
      <c r="H53" s="64"/>
    </row>
    <row r="54" spans="1:8" s="63" customFormat="1" ht="12.75" customHeight="1">
      <c r="A54" s="63" t="s">
        <v>159</v>
      </c>
      <c r="B54" s="64"/>
      <c r="C54" s="65" t="s">
        <v>34</v>
      </c>
      <c r="D54" s="8">
        <v>1</v>
      </c>
      <c r="E54" s="18" t="s">
        <v>23</v>
      </c>
      <c r="F54" s="64" t="s">
        <v>9</v>
      </c>
      <c r="G54" s="18"/>
      <c r="H54" s="64"/>
    </row>
    <row r="55" spans="1:8" s="63" customFormat="1" ht="12.75" customHeight="1">
      <c r="A55" s="63" t="s">
        <v>160</v>
      </c>
      <c r="B55" s="64"/>
      <c r="C55" s="65" t="s">
        <v>93</v>
      </c>
      <c r="D55" s="8">
        <v>1</v>
      </c>
      <c r="E55" s="18" t="s">
        <v>23</v>
      </c>
      <c r="F55" s="64" t="s">
        <v>9</v>
      </c>
      <c r="G55" s="18"/>
      <c r="H55" s="64"/>
    </row>
    <row r="56" spans="1:8" s="63" customFormat="1" ht="12.75" customHeight="1">
      <c r="A56" s="63" t="s">
        <v>161</v>
      </c>
      <c r="B56" s="64"/>
      <c r="C56" s="65" t="s">
        <v>34</v>
      </c>
      <c r="D56" s="8">
        <v>2</v>
      </c>
      <c r="E56" s="18" t="s">
        <v>23</v>
      </c>
      <c r="F56" s="64" t="s">
        <v>10</v>
      </c>
      <c r="G56" s="18"/>
      <c r="H56" s="64"/>
    </row>
    <row r="57" spans="1:8" s="63" customFormat="1" ht="12.75" customHeight="1">
      <c r="A57" s="63" t="s">
        <v>162</v>
      </c>
      <c r="B57" s="64"/>
      <c r="C57" s="65" t="s">
        <v>41</v>
      </c>
      <c r="D57" s="8">
        <v>1</v>
      </c>
      <c r="E57" s="18" t="s">
        <v>23</v>
      </c>
      <c r="F57" s="64" t="s">
        <v>10</v>
      </c>
      <c r="G57" s="18"/>
      <c r="H57" s="64"/>
    </row>
    <row r="58" spans="1:8" s="63" customFormat="1" ht="12.75" customHeight="1">
      <c r="A58" s="63" t="s">
        <v>163</v>
      </c>
      <c r="B58" s="64"/>
      <c r="C58" s="65" t="s">
        <v>94</v>
      </c>
      <c r="D58" s="8">
        <v>1</v>
      </c>
      <c r="E58" s="18" t="s">
        <v>23</v>
      </c>
      <c r="F58" s="64" t="s">
        <v>10</v>
      </c>
      <c r="G58" s="18"/>
      <c r="H58" s="64"/>
    </row>
    <row r="59" spans="1:8" s="63" customFormat="1" ht="12.75" customHeight="1">
      <c r="A59" s="63" t="s">
        <v>164</v>
      </c>
      <c r="B59" s="64"/>
      <c r="C59" s="65" t="s">
        <v>55</v>
      </c>
      <c r="D59" s="8">
        <v>1</v>
      </c>
      <c r="E59" s="18" t="s">
        <v>22</v>
      </c>
      <c r="F59" s="64" t="s">
        <v>10</v>
      </c>
      <c r="G59" s="18"/>
      <c r="H59" s="64"/>
    </row>
    <row r="60" spans="1:8" s="63" customFormat="1" ht="12.75" customHeight="1">
      <c r="A60" s="63" t="s">
        <v>165</v>
      </c>
      <c r="B60" s="64"/>
      <c r="C60" s="65" t="s">
        <v>73</v>
      </c>
      <c r="D60" s="8">
        <v>1</v>
      </c>
      <c r="E60" s="18" t="s">
        <v>22</v>
      </c>
      <c r="F60" s="64" t="s">
        <v>10</v>
      </c>
      <c r="G60" s="18"/>
      <c r="H60" s="64"/>
    </row>
    <row r="61" spans="1:8" s="63" customFormat="1" ht="12.75" customHeight="1">
      <c r="A61" s="63" t="s">
        <v>166</v>
      </c>
      <c r="B61" s="64"/>
      <c r="C61" s="65" t="s">
        <v>75</v>
      </c>
      <c r="D61" s="8">
        <v>1</v>
      </c>
      <c r="E61" s="18" t="s">
        <v>23</v>
      </c>
      <c r="F61" s="64" t="s">
        <v>10</v>
      </c>
      <c r="G61" s="18"/>
      <c r="H61" s="64"/>
    </row>
    <row r="62" spans="1:8" s="63" customFormat="1" ht="12.75" customHeight="1">
      <c r="A62" s="63" t="s">
        <v>167</v>
      </c>
      <c r="B62" s="64"/>
      <c r="C62" s="65" t="s">
        <v>44</v>
      </c>
      <c r="D62" s="8">
        <v>2</v>
      </c>
      <c r="E62" s="18" t="s">
        <v>16</v>
      </c>
      <c r="F62" s="64" t="s">
        <v>11</v>
      </c>
      <c r="G62" s="18"/>
      <c r="H62" s="64"/>
    </row>
    <row r="63" spans="1:8" s="63" customFormat="1" ht="12.75" customHeight="1">
      <c r="A63" s="63" t="s">
        <v>168</v>
      </c>
      <c r="B63" s="64"/>
      <c r="C63" s="65" t="s">
        <v>41</v>
      </c>
      <c r="D63" s="8">
        <v>2</v>
      </c>
      <c r="E63" s="18" t="s">
        <v>16</v>
      </c>
      <c r="F63" s="64" t="s">
        <v>11</v>
      </c>
      <c r="G63" s="18"/>
      <c r="H63" s="64"/>
    </row>
    <row r="64" spans="1:8" s="63" customFormat="1" ht="12.75" customHeight="1">
      <c r="A64" s="63" t="s">
        <v>169</v>
      </c>
      <c r="B64" s="64"/>
      <c r="C64" s="65" t="s">
        <v>41</v>
      </c>
      <c r="D64" s="8">
        <v>1</v>
      </c>
      <c r="E64" s="18" t="s">
        <v>16</v>
      </c>
      <c r="F64" s="64" t="s">
        <v>11</v>
      </c>
      <c r="G64" s="18"/>
      <c r="H64" s="64"/>
    </row>
    <row r="65" spans="1:8" s="63" customFormat="1" ht="12.75" customHeight="1">
      <c r="A65" s="63" t="s">
        <v>170</v>
      </c>
      <c r="B65" s="64"/>
      <c r="C65" s="65" t="s">
        <v>55</v>
      </c>
      <c r="D65" s="8">
        <v>1</v>
      </c>
      <c r="E65" s="18" t="s">
        <v>16</v>
      </c>
      <c r="F65" s="64" t="s">
        <v>11</v>
      </c>
      <c r="G65" s="18"/>
      <c r="H65" s="64"/>
    </row>
    <row r="66" spans="1:8" s="63" customFormat="1" ht="12.75" customHeight="1">
      <c r="A66" s="63" t="s">
        <v>171</v>
      </c>
      <c r="B66" s="64"/>
      <c r="C66" s="65" t="s">
        <v>72</v>
      </c>
      <c r="D66" s="8">
        <v>1</v>
      </c>
      <c r="E66" s="18" t="s">
        <v>16</v>
      </c>
      <c r="F66" s="64" t="s">
        <v>11</v>
      </c>
      <c r="G66" s="18"/>
      <c r="H66" s="64"/>
    </row>
    <row r="67" spans="1:8" s="63" customFormat="1" ht="12.75" customHeight="1">
      <c r="A67" s="63" t="s">
        <v>172</v>
      </c>
      <c r="B67" s="64"/>
      <c r="C67" s="65" t="s">
        <v>18</v>
      </c>
      <c r="D67" s="8">
        <v>1</v>
      </c>
      <c r="E67" s="18" t="s">
        <v>16</v>
      </c>
      <c r="F67" s="64" t="s">
        <v>11</v>
      </c>
      <c r="G67" s="18"/>
      <c r="H67" s="64"/>
    </row>
    <row r="68" spans="1:8" s="63" customFormat="1" ht="12.75" customHeight="1">
      <c r="A68" s="63" t="s">
        <v>173</v>
      </c>
      <c r="B68" s="64"/>
      <c r="C68" s="65" t="s">
        <v>17</v>
      </c>
      <c r="D68" s="8">
        <v>2</v>
      </c>
      <c r="E68" s="18" t="s">
        <v>16</v>
      </c>
      <c r="F68" s="64" t="s">
        <v>12</v>
      </c>
      <c r="G68" s="18"/>
      <c r="H68" s="64"/>
    </row>
    <row r="69" spans="1:8" s="63" customFormat="1" ht="12.75" customHeight="1">
      <c r="A69" s="63" t="s">
        <v>174</v>
      </c>
      <c r="B69" s="64"/>
      <c r="C69" s="65" t="s">
        <v>17</v>
      </c>
      <c r="D69" s="8">
        <v>1</v>
      </c>
      <c r="E69" s="18" t="s">
        <v>16</v>
      </c>
      <c r="F69" s="64" t="s">
        <v>12</v>
      </c>
      <c r="G69" s="18"/>
      <c r="H69" s="64"/>
    </row>
    <row r="70" spans="1:8" s="63" customFormat="1" ht="12.75" customHeight="1">
      <c r="A70" s="63" t="s">
        <v>175</v>
      </c>
      <c r="B70" s="64"/>
      <c r="C70" s="65" t="s">
        <v>19</v>
      </c>
      <c r="D70" s="8">
        <v>1</v>
      </c>
      <c r="E70" s="18" t="s">
        <v>16</v>
      </c>
      <c r="F70" s="64" t="s">
        <v>12</v>
      </c>
      <c r="G70" s="64"/>
      <c r="H70" s="64"/>
    </row>
    <row r="71" spans="1:8" s="63" customFormat="1" ht="12.75" customHeight="1">
      <c r="A71" s="63" t="s">
        <v>176</v>
      </c>
      <c r="B71" s="64"/>
      <c r="C71" s="65" t="s">
        <v>26</v>
      </c>
      <c r="D71" s="8">
        <v>1</v>
      </c>
      <c r="E71" s="18" t="s">
        <v>16</v>
      </c>
      <c r="F71" s="64" t="s">
        <v>12</v>
      </c>
      <c r="G71" s="18"/>
      <c r="H71" s="64"/>
    </row>
    <row r="72" spans="1:8" s="63" customFormat="1" ht="12.75" customHeight="1">
      <c r="A72" s="63" t="s">
        <v>177</v>
      </c>
      <c r="B72" s="64"/>
      <c r="C72" s="65" t="s">
        <v>74</v>
      </c>
      <c r="D72" s="8">
        <v>1</v>
      </c>
      <c r="E72" s="18" t="s">
        <v>22</v>
      </c>
      <c r="F72" s="64" t="s">
        <v>12</v>
      </c>
      <c r="G72" s="18"/>
      <c r="H72" s="64"/>
    </row>
    <row r="73" spans="1:8" s="63" customFormat="1" ht="12.75" customHeight="1">
      <c r="A73" s="63" t="s">
        <v>178</v>
      </c>
      <c r="B73" s="64"/>
      <c r="C73" s="65" t="s">
        <v>35</v>
      </c>
      <c r="D73" s="8">
        <v>2</v>
      </c>
      <c r="E73" s="18" t="s">
        <v>16</v>
      </c>
      <c r="F73" s="64" t="s">
        <v>12</v>
      </c>
      <c r="G73" s="18"/>
      <c r="H73" s="64"/>
    </row>
    <row r="74" spans="1:8" s="63" customFormat="1" ht="12.75" customHeight="1">
      <c r="A74" s="63" t="s">
        <v>179</v>
      </c>
      <c r="B74" s="64"/>
      <c r="C74" s="65" t="s">
        <v>25</v>
      </c>
      <c r="D74" s="8">
        <v>1</v>
      </c>
      <c r="E74" s="18" t="s">
        <v>22</v>
      </c>
      <c r="F74" s="64" t="s">
        <v>31</v>
      </c>
      <c r="G74" s="18"/>
      <c r="H74" s="64"/>
    </row>
    <row r="75" spans="1:8" s="63" customFormat="1" ht="12.75" customHeight="1">
      <c r="A75" s="63" t="s">
        <v>180</v>
      </c>
      <c r="B75" s="64"/>
      <c r="C75" s="65" t="s">
        <v>79</v>
      </c>
      <c r="D75" s="8">
        <v>1</v>
      </c>
      <c r="E75" s="18" t="s">
        <v>23</v>
      </c>
      <c r="F75" s="64" t="s">
        <v>31</v>
      </c>
      <c r="G75" s="18"/>
      <c r="H75" s="64"/>
    </row>
    <row r="76" spans="1:8" s="63" customFormat="1" ht="12.75" customHeight="1">
      <c r="A76" s="63" t="s">
        <v>181</v>
      </c>
      <c r="B76" s="64"/>
      <c r="C76" s="65" t="s">
        <v>88</v>
      </c>
      <c r="D76" s="8">
        <v>1</v>
      </c>
      <c r="E76" s="18" t="s">
        <v>22</v>
      </c>
      <c r="F76" s="64" t="s">
        <v>31</v>
      </c>
      <c r="G76" s="18"/>
      <c r="H76" s="64"/>
    </row>
    <row r="77" spans="1:8" s="63" customFormat="1" ht="12.75" customHeight="1">
      <c r="A77" s="63" t="s">
        <v>182</v>
      </c>
      <c r="B77" s="64"/>
      <c r="C77" s="65" t="s">
        <v>68</v>
      </c>
      <c r="D77" s="8">
        <v>1</v>
      </c>
      <c r="E77" s="18" t="s">
        <v>22</v>
      </c>
      <c r="F77" s="64" t="s">
        <v>31</v>
      </c>
      <c r="G77" s="18"/>
      <c r="H77" s="64"/>
    </row>
    <row r="78" spans="1:8" s="63" customFormat="1" ht="12.75" customHeight="1">
      <c r="A78" s="63" t="s">
        <v>183</v>
      </c>
      <c r="B78" s="64"/>
      <c r="C78" s="65" t="s">
        <v>68</v>
      </c>
      <c r="D78" s="8">
        <v>2</v>
      </c>
      <c r="E78" s="18" t="s">
        <v>23</v>
      </c>
      <c r="F78" s="64" t="s">
        <v>31</v>
      </c>
      <c r="G78" s="18"/>
      <c r="H78" s="64"/>
    </row>
    <row r="79" spans="1:8" s="63" customFormat="1" ht="12.75" customHeight="1">
      <c r="A79" s="63" t="s">
        <v>184</v>
      </c>
      <c r="B79" s="64"/>
      <c r="C79" s="65" t="s">
        <v>15</v>
      </c>
      <c r="D79" s="8">
        <v>1</v>
      </c>
      <c r="E79" s="18" t="s">
        <v>23</v>
      </c>
      <c r="F79" s="64" t="s">
        <v>31</v>
      </c>
      <c r="G79" s="18"/>
      <c r="H79" s="64"/>
    </row>
    <row r="80" spans="1:8" s="63" customFormat="1" ht="12.75" customHeight="1">
      <c r="A80" s="63" t="s">
        <v>185</v>
      </c>
      <c r="B80" s="64"/>
      <c r="C80" s="65" t="s">
        <v>76</v>
      </c>
      <c r="D80" s="8">
        <v>1</v>
      </c>
      <c r="E80" s="18" t="s">
        <v>23</v>
      </c>
      <c r="F80" s="64" t="s">
        <v>13</v>
      </c>
      <c r="G80" s="18"/>
      <c r="H80" s="64"/>
    </row>
    <row r="81" spans="1:8" s="63" customFormat="1" ht="12.75" customHeight="1">
      <c r="A81" s="63" t="s">
        <v>186</v>
      </c>
      <c r="B81" s="64"/>
      <c r="C81" s="65" t="s">
        <v>78</v>
      </c>
      <c r="D81" s="8">
        <v>1</v>
      </c>
      <c r="E81" s="18" t="s">
        <v>22</v>
      </c>
      <c r="F81" s="64" t="s">
        <v>13</v>
      </c>
      <c r="G81" s="18"/>
      <c r="H81" s="64"/>
    </row>
    <row r="82" spans="1:8" s="63" customFormat="1" ht="12.75" customHeight="1">
      <c r="A82" s="63" t="s">
        <v>187</v>
      </c>
      <c r="B82" s="64"/>
      <c r="C82" s="65" t="s">
        <v>25</v>
      </c>
      <c r="D82" s="8">
        <v>1</v>
      </c>
      <c r="E82" s="18" t="s">
        <v>23</v>
      </c>
      <c r="F82" s="64" t="s">
        <v>13</v>
      </c>
      <c r="G82" s="18"/>
      <c r="H82" s="64"/>
    </row>
    <row r="83" spans="1:8" s="63" customFormat="1" ht="12.75" customHeight="1">
      <c r="A83" s="63" t="s">
        <v>221</v>
      </c>
      <c r="B83" s="64"/>
      <c r="C83" s="65" t="s">
        <v>68</v>
      </c>
      <c r="D83" s="8">
        <v>1</v>
      </c>
      <c r="E83" s="18" t="s">
        <v>23</v>
      </c>
      <c r="F83" s="64" t="s">
        <v>13</v>
      </c>
      <c r="G83" s="18"/>
      <c r="H83" s="64"/>
    </row>
    <row r="84" spans="1:8" s="63" customFormat="1" ht="12.75" customHeight="1">
      <c r="A84" s="63" t="s">
        <v>188</v>
      </c>
      <c r="B84" s="64"/>
      <c r="C84" s="65" t="s">
        <v>91</v>
      </c>
      <c r="D84" s="8">
        <v>1</v>
      </c>
      <c r="E84" s="18" t="s">
        <v>23</v>
      </c>
      <c r="F84" s="64" t="s">
        <v>13</v>
      </c>
      <c r="G84" s="64"/>
      <c r="H84" s="64"/>
    </row>
    <row r="85" spans="1:8" s="63" customFormat="1" ht="12.75" customHeight="1">
      <c r="A85" s="63" t="s">
        <v>189</v>
      </c>
      <c r="B85" s="64"/>
      <c r="C85" s="65" t="s">
        <v>72</v>
      </c>
      <c r="D85" s="8">
        <v>1</v>
      </c>
      <c r="E85" s="18" t="s">
        <v>23</v>
      </c>
      <c r="F85" s="64" t="s">
        <v>13</v>
      </c>
      <c r="G85" s="18"/>
      <c r="H85" s="64"/>
    </row>
    <row r="86" spans="1:8" s="63" customFormat="1" ht="12.75" customHeight="1">
      <c r="A86" s="63" t="s">
        <v>190</v>
      </c>
      <c r="B86" s="64"/>
      <c r="C86" s="65" t="s">
        <v>86</v>
      </c>
      <c r="D86" s="8">
        <v>1</v>
      </c>
      <c r="E86" s="18" t="s">
        <v>23</v>
      </c>
      <c r="F86" s="64" t="s">
        <v>32</v>
      </c>
      <c r="G86" s="18"/>
      <c r="H86" s="64"/>
    </row>
    <row r="87" spans="1:8" s="63" customFormat="1" ht="12.75" customHeight="1">
      <c r="A87" s="63" t="s">
        <v>191</v>
      </c>
      <c r="B87" s="64"/>
      <c r="C87" s="65" t="s">
        <v>19</v>
      </c>
      <c r="D87" s="8">
        <v>2</v>
      </c>
      <c r="E87" s="18" t="s">
        <v>23</v>
      </c>
      <c r="F87" s="64" t="s">
        <v>32</v>
      </c>
      <c r="G87" s="18"/>
      <c r="H87" s="64"/>
    </row>
    <row r="88" spans="1:8" s="63" customFormat="1" ht="12.75" customHeight="1">
      <c r="A88" s="63" t="s">
        <v>192</v>
      </c>
      <c r="B88" s="64"/>
      <c r="C88" s="65" t="s">
        <v>41</v>
      </c>
      <c r="D88" s="8">
        <v>2</v>
      </c>
      <c r="E88" s="18" t="s">
        <v>23</v>
      </c>
      <c r="F88" s="64" t="s">
        <v>32</v>
      </c>
      <c r="G88" s="18"/>
      <c r="H88" s="64"/>
    </row>
    <row r="89" spans="1:8" s="63" customFormat="1" ht="12.75" customHeight="1">
      <c r="A89" s="63" t="s">
        <v>193</v>
      </c>
      <c r="B89" s="64"/>
      <c r="C89" s="65" t="s">
        <v>41</v>
      </c>
      <c r="D89" s="8">
        <v>3</v>
      </c>
      <c r="E89" s="18" t="s">
        <v>23</v>
      </c>
      <c r="F89" s="64" t="s">
        <v>32</v>
      </c>
      <c r="G89" s="18"/>
      <c r="H89" s="64"/>
    </row>
    <row r="90" spans="1:8" s="63" customFormat="1" ht="12.75" customHeight="1">
      <c r="A90" s="63" t="s">
        <v>194</v>
      </c>
      <c r="B90" s="64"/>
      <c r="C90" s="65" t="s">
        <v>18</v>
      </c>
      <c r="D90" s="8">
        <v>1</v>
      </c>
      <c r="E90" s="18" t="s">
        <v>23</v>
      </c>
      <c r="F90" s="64" t="s">
        <v>32</v>
      </c>
      <c r="G90" s="18"/>
      <c r="H90" s="64"/>
    </row>
    <row r="91" spans="1:8" s="63" customFormat="1" ht="12.75" customHeight="1">
      <c r="A91" s="63" t="s">
        <v>195</v>
      </c>
      <c r="B91" s="64"/>
      <c r="C91" s="65" t="s">
        <v>35</v>
      </c>
      <c r="D91" s="8">
        <v>1</v>
      </c>
      <c r="E91" s="18" t="s">
        <v>23</v>
      </c>
      <c r="F91" s="64" t="s">
        <v>32</v>
      </c>
      <c r="G91" s="18"/>
      <c r="H91" s="64"/>
    </row>
    <row r="92" spans="1:8" s="63" customFormat="1" ht="12.75" customHeight="1">
      <c r="A92" s="63" t="s">
        <v>196</v>
      </c>
      <c r="B92" s="64"/>
      <c r="C92" s="65" t="s">
        <v>39</v>
      </c>
      <c r="D92" s="8">
        <v>1</v>
      </c>
      <c r="E92" s="18" t="s">
        <v>23</v>
      </c>
      <c r="F92" s="64" t="s">
        <v>33</v>
      </c>
      <c r="G92" s="18"/>
      <c r="H92" s="64"/>
    </row>
    <row r="93" spans="1:8" s="63" customFormat="1" ht="12.75" customHeight="1">
      <c r="A93" s="63" t="s">
        <v>197</v>
      </c>
      <c r="B93" s="64"/>
      <c r="C93" s="65" t="s">
        <v>53</v>
      </c>
      <c r="D93" s="8">
        <v>1</v>
      </c>
      <c r="E93" s="18" t="s">
        <v>23</v>
      </c>
      <c r="F93" s="64" t="s">
        <v>33</v>
      </c>
      <c r="G93" s="18"/>
      <c r="H93" s="64"/>
    </row>
    <row r="94" spans="1:8" s="63" customFormat="1" ht="12.75" customHeight="1">
      <c r="A94" s="63" t="s">
        <v>198</v>
      </c>
      <c r="B94" s="64"/>
      <c r="C94" s="65" t="s">
        <v>18</v>
      </c>
      <c r="D94" s="8">
        <v>2</v>
      </c>
      <c r="E94" s="18" t="s">
        <v>23</v>
      </c>
      <c r="F94" s="64" t="s">
        <v>33</v>
      </c>
      <c r="G94" s="18"/>
      <c r="H94" s="64"/>
    </row>
    <row r="95" spans="1:8" s="63" customFormat="1" ht="12.75" customHeight="1">
      <c r="A95" s="63" t="s">
        <v>199</v>
      </c>
      <c r="B95" s="64"/>
      <c r="C95" s="65" t="s">
        <v>21</v>
      </c>
      <c r="D95" s="8">
        <v>1</v>
      </c>
      <c r="E95" s="18" t="s">
        <v>23</v>
      </c>
      <c r="F95" s="64" t="s">
        <v>33</v>
      </c>
      <c r="G95" s="18"/>
      <c r="H95" s="64"/>
    </row>
    <row r="96" spans="1:8" s="63" customFormat="1" ht="12.75" customHeight="1">
      <c r="A96" s="63" t="s">
        <v>200</v>
      </c>
      <c r="B96" s="64"/>
      <c r="C96" s="65" t="s">
        <v>20</v>
      </c>
      <c r="D96" s="8">
        <v>1</v>
      </c>
      <c r="E96" s="18" t="s">
        <v>23</v>
      </c>
      <c r="F96" s="64" t="s">
        <v>33</v>
      </c>
      <c r="G96" s="18"/>
      <c r="H96" s="64"/>
    </row>
    <row r="97" spans="1:8" s="63" customFormat="1" ht="12.75" customHeight="1">
      <c r="A97" s="63" t="s">
        <v>201</v>
      </c>
      <c r="B97" s="64"/>
      <c r="C97" s="65" t="s">
        <v>35</v>
      </c>
      <c r="D97" s="8">
        <v>2</v>
      </c>
      <c r="E97" s="18" t="s">
        <v>23</v>
      </c>
      <c r="F97" s="64" t="s">
        <v>33</v>
      </c>
      <c r="G97" s="64"/>
      <c r="H97" s="64"/>
    </row>
    <row r="98" spans="1:8" s="63" customFormat="1" ht="12.75" customHeight="1">
      <c r="A98" s="63" t="s">
        <v>202</v>
      </c>
      <c r="B98" s="64"/>
      <c r="C98" s="65" t="s">
        <v>24</v>
      </c>
      <c r="D98" s="8">
        <v>1</v>
      </c>
      <c r="E98" s="18" t="s">
        <v>22</v>
      </c>
      <c r="F98" s="64" t="s">
        <v>82</v>
      </c>
      <c r="G98" s="18"/>
      <c r="H98" s="64"/>
    </row>
    <row r="99" spans="1:8" s="63" customFormat="1" ht="12.75" customHeight="1">
      <c r="A99" s="63" t="s">
        <v>203</v>
      </c>
      <c r="B99" s="64"/>
      <c r="C99" s="65" t="s">
        <v>98</v>
      </c>
      <c r="D99" s="8">
        <v>1</v>
      </c>
      <c r="E99" s="18" t="s">
        <v>16</v>
      </c>
      <c r="F99" s="64" t="s">
        <v>82</v>
      </c>
      <c r="G99" s="18"/>
      <c r="H99" s="64"/>
    </row>
    <row r="100" spans="1:8" s="63" customFormat="1" ht="12.75" customHeight="1">
      <c r="A100" s="63" t="s">
        <v>204</v>
      </c>
      <c r="B100" s="64"/>
      <c r="C100" s="65" t="s">
        <v>53</v>
      </c>
      <c r="D100" s="8">
        <v>1</v>
      </c>
      <c r="E100" s="18" t="s">
        <v>16</v>
      </c>
      <c r="F100" s="64" t="s">
        <v>82</v>
      </c>
      <c r="G100" s="18"/>
      <c r="H100" s="64"/>
    </row>
    <row r="101" spans="1:8" s="63" customFormat="1" ht="12.75" customHeight="1">
      <c r="A101" s="63" t="s">
        <v>205</v>
      </c>
      <c r="B101" s="64"/>
      <c r="C101" s="65" t="s">
        <v>21</v>
      </c>
      <c r="D101" s="8">
        <v>1</v>
      </c>
      <c r="E101" s="18" t="s">
        <v>16</v>
      </c>
      <c r="F101" s="64" t="s">
        <v>82</v>
      </c>
      <c r="G101" s="18"/>
      <c r="H101" s="64"/>
    </row>
    <row r="102" spans="1:8" s="63" customFormat="1" ht="12.75" customHeight="1">
      <c r="A102" s="63" t="s">
        <v>206</v>
      </c>
      <c r="B102" s="64"/>
      <c r="C102" s="65" t="s">
        <v>35</v>
      </c>
      <c r="D102" s="8">
        <v>1</v>
      </c>
      <c r="E102" s="18" t="s">
        <v>16</v>
      </c>
      <c r="F102" s="64" t="s">
        <v>82</v>
      </c>
      <c r="G102" s="18"/>
      <c r="H102" s="64"/>
    </row>
    <row r="103" spans="1:8" s="63" customFormat="1" ht="12.75" customHeight="1">
      <c r="A103" s="63" t="s">
        <v>207</v>
      </c>
      <c r="B103" s="64"/>
      <c r="C103" s="65" t="s">
        <v>89</v>
      </c>
      <c r="D103" s="8"/>
      <c r="E103" s="18"/>
      <c r="F103" s="64" t="s">
        <v>82</v>
      </c>
      <c r="G103" s="18"/>
      <c r="H103" s="64"/>
    </row>
    <row r="104" spans="1:8" s="63" customFormat="1" ht="12.75" customHeight="1">
      <c r="A104" s="63" t="s">
        <v>208</v>
      </c>
      <c r="B104" s="64"/>
      <c r="C104" s="65" t="s">
        <v>24</v>
      </c>
      <c r="D104" s="8">
        <v>1</v>
      </c>
      <c r="E104" s="18" t="s">
        <v>23</v>
      </c>
      <c r="F104" s="64" t="s">
        <v>153</v>
      </c>
      <c r="G104" s="18"/>
      <c r="H104" s="64"/>
    </row>
    <row r="105" spans="1:8" s="63" customFormat="1" ht="12.75" customHeight="1">
      <c r="A105" s="63" t="s">
        <v>209</v>
      </c>
      <c r="B105" s="64"/>
      <c r="C105" s="65" t="s">
        <v>26</v>
      </c>
      <c r="D105" s="8">
        <v>2</v>
      </c>
      <c r="E105" s="18" t="s">
        <v>23</v>
      </c>
      <c r="F105" s="64" t="s">
        <v>153</v>
      </c>
      <c r="G105" s="18"/>
      <c r="H105" s="64"/>
    </row>
    <row r="106" spans="1:8" s="63" customFormat="1" ht="12.75" customHeight="1">
      <c r="A106" s="63" t="s">
        <v>210</v>
      </c>
      <c r="B106" s="64"/>
      <c r="C106" s="65" t="s">
        <v>98</v>
      </c>
      <c r="D106" s="8">
        <v>1</v>
      </c>
      <c r="E106" s="18" t="s">
        <v>23</v>
      </c>
      <c r="F106" s="64" t="s">
        <v>153</v>
      </c>
      <c r="G106" s="18"/>
      <c r="H106" s="64"/>
    </row>
    <row r="107" spans="1:8" s="63" customFormat="1" ht="12.75" customHeight="1">
      <c r="A107" s="63" t="s">
        <v>211</v>
      </c>
      <c r="B107" s="64"/>
      <c r="C107" s="65" t="s">
        <v>53</v>
      </c>
      <c r="D107" s="8">
        <v>3</v>
      </c>
      <c r="E107" s="18" t="s">
        <v>23</v>
      </c>
      <c r="F107" s="64" t="s">
        <v>153</v>
      </c>
      <c r="G107" s="18"/>
      <c r="H107" s="64"/>
    </row>
    <row r="108" spans="1:8" s="63" customFormat="1" ht="12.75" customHeight="1">
      <c r="A108" s="63" t="s">
        <v>212</v>
      </c>
      <c r="B108" s="64"/>
      <c r="C108" s="65" t="s">
        <v>21</v>
      </c>
      <c r="D108" s="8">
        <v>2</v>
      </c>
      <c r="E108" s="18" t="s">
        <v>23</v>
      </c>
      <c r="F108" s="64" t="s">
        <v>153</v>
      </c>
      <c r="G108" s="18"/>
      <c r="H108" s="64"/>
    </row>
    <row r="109" spans="1:8" s="63" customFormat="1" ht="12.75" customHeight="1">
      <c r="A109" s="63" t="s">
        <v>213</v>
      </c>
      <c r="B109" s="64"/>
      <c r="C109" s="65" t="s">
        <v>35</v>
      </c>
      <c r="D109" s="8">
        <v>3</v>
      </c>
      <c r="E109" s="18" t="s">
        <v>23</v>
      </c>
      <c r="F109" s="64" t="s">
        <v>153</v>
      </c>
      <c r="G109" s="18"/>
      <c r="H109" s="64"/>
    </row>
    <row r="110" spans="1:8" s="63" customFormat="1" ht="12.75" customHeight="1">
      <c r="A110" s="63" t="s">
        <v>214</v>
      </c>
      <c r="B110" s="64"/>
      <c r="C110" s="65" t="s">
        <v>38</v>
      </c>
      <c r="D110" s="8">
        <v>1</v>
      </c>
      <c r="E110" s="18" t="s">
        <v>22</v>
      </c>
      <c r="F110" s="64" t="s">
        <v>154</v>
      </c>
      <c r="G110" s="18"/>
      <c r="H110" s="64"/>
    </row>
    <row r="111" spans="1:8" s="63" customFormat="1" ht="12.75" customHeight="1">
      <c r="A111" s="63" t="s">
        <v>215</v>
      </c>
      <c r="B111" s="64"/>
      <c r="C111" s="65" t="s">
        <v>20</v>
      </c>
      <c r="D111" s="8">
        <v>1</v>
      </c>
      <c r="E111" s="18" t="s">
        <v>22</v>
      </c>
      <c r="F111" s="64" t="s">
        <v>154</v>
      </c>
      <c r="G111" s="18"/>
      <c r="H111" s="64"/>
    </row>
    <row r="112" spans="1:8" s="63" customFormat="1" ht="12.75" customHeight="1">
      <c r="A112" s="63" t="s">
        <v>216</v>
      </c>
      <c r="B112" s="64"/>
      <c r="C112" s="65" t="s">
        <v>223</v>
      </c>
      <c r="D112" s="8">
        <v>1</v>
      </c>
      <c r="E112" s="18" t="s">
        <v>23</v>
      </c>
      <c r="F112" s="64" t="s">
        <v>154</v>
      </c>
      <c r="G112" s="18"/>
      <c r="H112" s="64"/>
    </row>
    <row r="113" spans="1:8" s="63" customFormat="1" ht="12.75" customHeight="1">
      <c r="A113" s="63" t="s">
        <v>217</v>
      </c>
      <c r="B113" s="64"/>
      <c r="C113" s="65" t="s">
        <v>19</v>
      </c>
      <c r="D113" s="8">
        <v>1</v>
      </c>
      <c r="E113" s="18" t="s">
        <v>23</v>
      </c>
      <c r="F113" s="64" t="s">
        <v>154</v>
      </c>
      <c r="G113" s="18"/>
      <c r="H113" s="64"/>
    </row>
    <row r="114" spans="1:8" s="63" customFormat="1" ht="12.75" customHeight="1">
      <c r="A114" s="63" t="s">
        <v>218</v>
      </c>
      <c r="B114" s="64"/>
      <c r="C114" s="65" t="s">
        <v>26</v>
      </c>
      <c r="D114" s="8">
        <v>1</v>
      </c>
      <c r="E114" s="18" t="s">
        <v>23</v>
      </c>
      <c r="F114" s="64" t="s">
        <v>154</v>
      </c>
      <c r="G114" s="18"/>
      <c r="H114" s="64"/>
    </row>
    <row r="115" spans="1:8" s="63" customFormat="1" ht="12.75" customHeight="1">
      <c r="A115" s="63" t="s">
        <v>219</v>
      </c>
      <c r="B115" s="64"/>
      <c r="C115" s="65" t="s">
        <v>53</v>
      </c>
      <c r="D115" s="8">
        <v>2</v>
      </c>
      <c r="E115" s="18" t="s">
        <v>23</v>
      </c>
      <c r="F115" s="64" t="s">
        <v>154</v>
      </c>
      <c r="G115" s="18"/>
      <c r="H115" s="64"/>
    </row>
    <row r="116" spans="2:8" s="63" customFormat="1" ht="12.75" customHeight="1">
      <c r="B116" s="64"/>
      <c r="C116" s="65"/>
      <c r="D116" s="8"/>
      <c r="E116" s="18"/>
      <c r="F116" s="64"/>
      <c r="G116" s="18"/>
      <c r="H116" s="64"/>
    </row>
    <row r="117" spans="2:8" s="63" customFormat="1" ht="12.75" customHeight="1">
      <c r="B117" s="64"/>
      <c r="C117" s="65"/>
      <c r="D117" s="8"/>
      <c r="E117" s="18"/>
      <c r="F117" s="64"/>
      <c r="G117" s="18"/>
      <c r="H117" s="64"/>
    </row>
    <row r="118" spans="2:8" ht="12" customHeight="1">
      <c r="B118" s="16"/>
      <c r="C118" s="20"/>
      <c r="E118" s="18"/>
      <c r="F118" s="16"/>
      <c r="G118" s="18"/>
      <c r="H118" s="16"/>
    </row>
    <row r="119" spans="2:8" ht="12" customHeight="1">
      <c r="B119" s="16"/>
      <c r="C119" s="20"/>
      <c r="E119" s="18"/>
      <c r="F119" s="16"/>
      <c r="G119" s="18"/>
      <c r="H119" s="16"/>
    </row>
    <row r="120" spans="2:8" ht="12" customHeight="1">
      <c r="B120" s="16"/>
      <c r="C120" s="20"/>
      <c r="E120" s="18"/>
      <c r="F120" s="16"/>
      <c r="G120" s="18"/>
      <c r="H120" s="16"/>
    </row>
    <row r="121" spans="2:8" ht="12" customHeight="1">
      <c r="B121" s="16"/>
      <c r="C121" s="21"/>
      <c r="E121" s="18"/>
      <c r="F121" s="16"/>
      <c r="G121" s="16"/>
      <c r="H121" s="16"/>
    </row>
    <row r="122" spans="2:8" ht="12" customHeight="1">
      <c r="B122" s="16"/>
      <c r="C122" s="21"/>
      <c r="E122" s="16"/>
      <c r="F122" s="16"/>
      <c r="G122" s="16"/>
      <c r="H122" s="16"/>
    </row>
    <row r="123" spans="2:8" ht="12" customHeight="1">
      <c r="B123" s="16"/>
      <c r="C123" s="21"/>
      <c r="E123" s="16"/>
      <c r="F123" s="16"/>
      <c r="G123" s="16"/>
      <c r="H123" s="16"/>
    </row>
    <row r="124" spans="2:8" ht="12" customHeight="1">
      <c r="B124" s="16"/>
      <c r="C124" s="21"/>
      <c r="E124" s="16"/>
      <c r="F124" s="16"/>
      <c r="G124" s="16"/>
      <c r="H124" s="16"/>
    </row>
    <row r="125" spans="2:8" ht="12" customHeight="1">
      <c r="B125" s="16"/>
      <c r="C125" s="21"/>
      <c r="E125" s="16"/>
      <c r="F125" s="16"/>
      <c r="G125" s="16"/>
      <c r="H125" s="16"/>
    </row>
    <row r="126" spans="2:8" ht="12" customHeight="1">
      <c r="B126" s="16"/>
      <c r="C126" s="21"/>
      <c r="E126" s="16"/>
      <c r="F126" s="16"/>
      <c r="G126" s="16"/>
      <c r="H126" s="16"/>
    </row>
    <row r="127" spans="2:8" ht="12" customHeight="1">
      <c r="B127" s="16"/>
      <c r="C127" s="21"/>
      <c r="E127" s="16"/>
      <c r="F127" s="16"/>
      <c r="G127" s="16"/>
      <c r="H127" s="16"/>
    </row>
    <row r="128" spans="2:8" ht="12" customHeight="1">
      <c r="B128" s="16"/>
      <c r="C128" s="21"/>
      <c r="E128" s="16"/>
      <c r="F128" s="16"/>
      <c r="G128" s="16"/>
      <c r="H128" s="16"/>
    </row>
    <row r="129" spans="2:8" ht="12" customHeight="1">
      <c r="B129" s="16"/>
      <c r="C129" s="21"/>
      <c r="E129" s="16"/>
      <c r="F129" s="16"/>
      <c r="G129" s="16"/>
      <c r="H129" s="16"/>
    </row>
    <row r="130" spans="2:8" ht="12" customHeight="1">
      <c r="B130" s="16"/>
      <c r="C130" s="21"/>
      <c r="E130" s="16"/>
      <c r="F130" s="16"/>
      <c r="G130" s="16"/>
      <c r="H130" s="16"/>
    </row>
    <row r="131" spans="2:8" ht="12" customHeight="1">
      <c r="B131" s="16"/>
      <c r="C131" s="21"/>
      <c r="E131" s="16"/>
      <c r="F131" s="16"/>
      <c r="G131" s="16"/>
      <c r="H131" s="16"/>
    </row>
    <row r="132" spans="2:8" ht="12" customHeight="1">
      <c r="B132" s="16"/>
      <c r="C132" s="21"/>
      <c r="E132" s="16"/>
      <c r="F132" s="16"/>
      <c r="G132" s="16"/>
      <c r="H132" s="16"/>
    </row>
    <row r="133" spans="2:3" ht="12" customHeight="1">
      <c r="B133" s="16"/>
      <c r="C133" s="21"/>
    </row>
    <row r="134" spans="2:3" ht="12" customHeight="1">
      <c r="B134" s="16"/>
      <c r="C134" s="21"/>
    </row>
    <row r="135" spans="2:3" ht="12" customHeight="1">
      <c r="B135" s="16"/>
      <c r="C135" s="21"/>
    </row>
    <row r="136" ht="12" customHeight="1">
      <c r="C136" s="21"/>
    </row>
    <row r="137" ht="12" customHeight="1">
      <c r="C137" s="21"/>
    </row>
    <row r="138" ht="12" customHeight="1">
      <c r="C138" s="21"/>
    </row>
    <row r="139" ht="12" customHeight="1">
      <c r="C139" s="21"/>
    </row>
  </sheetData>
  <sheetProtection/>
  <autoFilter ref="A4:H139"/>
  <conditionalFormatting sqref="AX123 BF123 BN123 BV123 CD123 CL123 CT123 DB123 DJ123 DR123 DZ123 EH123 EP123 EX123 FF123 FN123 FV123 GD123 GL123 GT123 HB123 HJ123 HR123 C116:C120 C122:C128 J123 R123 Z123 AH123 AP123 C133:C179 C1:C111">
    <cfRule type="cellIs" priority="18" dxfId="0" operator="lessThan" stopIfTrue="1">
      <formula>1</formula>
    </cfRule>
  </conditionalFormatting>
  <conditionalFormatting sqref="C92:C96 C108:C117">
    <cfRule type="cellIs" priority="3" dxfId="0" operator="lessThan" stopIfTrue="1">
      <formula>1</formula>
    </cfRule>
  </conditionalFormatting>
  <conditionalFormatting sqref="C107">
    <cfRule type="cellIs" priority="2" dxfId="0" operator="lessThan" stopIfTrue="1">
      <formula>1</formula>
    </cfRule>
  </conditionalFormatting>
  <conditionalFormatting sqref="C115">
    <cfRule type="cellIs" priority="1" dxfId="0" operator="lessThan" stopIfTrue="1">
      <formula>1</formula>
    </cfRule>
  </conditionalFormatting>
  <printOptions/>
  <pageMargins left="0.7874015748031497" right="0.7874015748031497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Rémy</dc:creator>
  <cp:keywords/>
  <dc:description>fichier modifié pour avoir des lignes homogènes dans l'onglet TRI 1, afin d'éviter les peturbations consécutives aux erreurs de sélection pour les tris</dc:description>
  <cp:lastModifiedBy>Sylvie</cp:lastModifiedBy>
  <cp:lastPrinted>2010-10-21T09:51:40Z</cp:lastPrinted>
  <dcterms:created xsi:type="dcterms:W3CDTF">2001-12-24T08:00:08Z</dcterms:created>
  <dcterms:modified xsi:type="dcterms:W3CDTF">2010-10-27T16:28:28Z</dcterms:modified>
  <cp:category/>
  <cp:version/>
  <cp:contentType/>
  <cp:contentStatus/>
</cp:coreProperties>
</file>