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5505" activeTab="3"/>
  </bookViews>
  <sheets>
    <sheet name="poules" sheetId="1" r:id="rId1"/>
    <sheet name="clubs" sheetId="2" state="hidden" r:id="rId2"/>
    <sheet name="tri" sheetId="3" r:id="rId3"/>
    <sheet name="grille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'tri'!$B$2:$O$82</definedName>
    <definedName name="bd" localSheetId="3">'[2]tri'!$B:$F</definedName>
    <definedName name="bd">'tri'!$B:$F</definedName>
    <definedName name="Brulés">'[1]ENGAGEMENT'!$R$2:$R$923</definedName>
    <definedName name="Cat">'[1]ENGAGEMENT'!$E$2:$E$923</definedName>
    <definedName name="challenge_85">'[1]ENGAGEMENT'!$L$2:$L$923</definedName>
    <definedName name="clubs" localSheetId="3">'[3]clubs'!#REF!</definedName>
    <definedName name="clubs">'clubs'!#REF!</definedName>
    <definedName name="Coupe_85">'[1]ENGAGEMENT'!$K$2:$K$923</definedName>
    <definedName name="coupe_Fr">'[1]ENGAGEMENT'!$I$2:$I$923</definedName>
    <definedName name="Coupe_ligue">'[1]ENGAGEMENT'!$J$2:$J$923</definedName>
    <definedName name="Désistements">'[1]ENGAGEMENT'!$V$2:$V$923</definedName>
    <definedName name="Engagements_phase_2">'[1]ENGAGEMENT'!$T$2:$T$923</definedName>
    <definedName name="Engagements_tardifs">'[1]ENGAGEMENT'!$S$2:$S$923</definedName>
    <definedName name="Ententes">'[1]ENGAGEMENT'!$M$2:$M$923</definedName>
    <definedName name="Forfaits_gén.">'[1]ENGAGEMENT'!$U$2:$U$923</definedName>
    <definedName name="Hors_Classement">'[1]ENGAGEMENT'!$N$2:$N$923</definedName>
    <definedName name="_xlnm.Print_Titles" localSheetId="2">'tri'!$2:$2</definedName>
    <definedName name="Mixte">'[1]ENGAGEMENT'!$O$2:$O$923</definedName>
    <definedName name="Niv_1">'[1]ENGAGEMENT'!$G$2:$G$923</definedName>
  </definedNames>
  <calcPr fullCalcOnLoad="1"/>
</workbook>
</file>

<file path=xl/comments1.xml><?xml version="1.0" encoding="utf-8"?>
<comments xmlns="http://schemas.openxmlformats.org/spreadsheetml/2006/main">
  <authors>
    <author>Pierre-Yves</author>
  </authors>
  <commentList>
    <comment ref="A1" authorId="0">
      <text>
        <r>
          <rPr>
            <sz val="8"/>
            <rFont val="Tahoma"/>
            <family val="2"/>
          </rPr>
          <t>cellule contenant le code équipe (couleur blanc)</t>
        </r>
      </text>
    </comment>
  </commentList>
</comments>
</file>

<file path=xl/comments3.xml><?xml version="1.0" encoding="utf-8"?>
<comments xmlns="http://schemas.openxmlformats.org/spreadsheetml/2006/main">
  <authors>
    <author>DOUCET p-y</author>
    <author>Doucet</author>
  </authors>
  <commentList>
    <comment ref="B2" authorId="0">
      <text>
        <r>
          <rPr>
            <sz val="8"/>
            <rFont val="Tahoma"/>
            <family val="2"/>
          </rPr>
          <t xml:space="preserve">Colonne contenant une formule réservée à la recherche verticale
</t>
        </r>
      </text>
    </comment>
    <comment ref="C2" authorId="0">
      <text>
        <r>
          <rPr>
            <sz val="8"/>
            <rFont val="Tahoma"/>
            <family val="2"/>
          </rPr>
          <t>Numéro d'équipe dans la poule;
A renseigner manuellement</t>
        </r>
      </text>
    </comment>
    <comment ref="E2" authorId="0">
      <text>
        <r>
          <rPr>
            <sz val="8"/>
            <rFont val="Tahoma"/>
            <family val="2"/>
          </rPr>
          <t>Numéro d'équipe dans la catégorie pour le club concerné</t>
        </r>
      </text>
    </comment>
    <comment ref="D60" authorId="1">
      <text>
        <r>
          <rPr>
            <b/>
            <sz val="9"/>
            <rFont val="Tahoma"/>
            <family val="2"/>
          </rPr>
          <t>engagée en PF phase 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<sst xmlns="http://schemas.openxmlformats.org/spreadsheetml/2006/main" count="542" uniqueCount="202">
  <si>
    <t>N°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</si>
  <si>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</si>
  <si>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</si>
  <si>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</si>
  <si>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</si>
  <si>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</si>
  <si>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</si>
  <si>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</si>
  <si>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</si>
  <si>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</si>
  <si>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</si>
  <si>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</si>
  <si>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</si>
  <si>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CHAMPIONNAT 85</t>
  </si>
  <si>
    <t>1ère journée aller</t>
  </si>
  <si>
    <t>-</t>
  </si>
  <si>
    <t xml:space="preserve">2ème journée aller </t>
  </si>
  <si>
    <t xml:space="preserve">3ème journée aller </t>
  </si>
  <si>
    <t>1ère journée retour</t>
  </si>
  <si>
    <t>rv</t>
  </si>
  <si>
    <t>n°</t>
  </si>
  <si>
    <t>club</t>
  </si>
  <si>
    <t>éq.</t>
  </si>
  <si>
    <t>mx,hc,cac</t>
  </si>
  <si>
    <t>poule</t>
  </si>
  <si>
    <t>niveau
demandé</t>
  </si>
  <si>
    <t>niveau
attribué</t>
  </si>
  <si>
    <t>NIVEAU 1</t>
  </si>
  <si>
    <t>NIVEAU 2</t>
  </si>
  <si>
    <t>NIVEAU 3</t>
  </si>
  <si>
    <t>Poule</t>
  </si>
  <si>
    <t>PM</t>
  </si>
  <si>
    <t>POUSSINS</t>
  </si>
  <si>
    <t>Ententes</t>
  </si>
  <si>
    <t>AIZENAY</t>
  </si>
  <si>
    <t>ANTIGNY ANVOL</t>
  </si>
  <si>
    <t>APREMONT-PALLUAU-MACHE</t>
  </si>
  <si>
    <t>BEAUREPAIRE-BAZOGES</t>
  </si>
  <si>
    <t>BAZOGES EN PAREDS BAZOGEAISE</t>
  </si>
  <si>
    <t>BEAUVOIR SUR MER</t>
  </si>
  <si>
    <t>BOUIN</t>
  </si>
  <si>
    <t>BOULOGNE</t>
  </si>
  <si>
    <t>BOURNEZEAU</t>
  </si>
  <si>
    <t>BRETIGNOLLES SUR MER</t>
  </si>
  <si>
    <t>BASKET CLUB DES 3 RIVIERES</t>
  </si>
  <si>
    <t>BROUZILS</t>
  </si>
  <si>
    <t>CHAILLE SS LES ORMEAUX</t>
  </si>
  <si>
    <t>CHAIZE GIRAUD</t>
  </si>
  <si>
    <t>VENDEE CHALLANS BASKET</t>
  </si>
  <si>
    <t>CHAMBRETAUD VENDEE SSSP</t>
  </si>
  <si>
    <t>CHANTONNAY EPINE</t>
  </si>
  <si>
    <t>PAYS DES OLONNES BASKET</t>
  </si>
  <si>
    <t>CHAVAGNES EN PAILLERS</t>
  </si>
  <si>
    <t>CHAVAGNES LES REDOUX</t>
  </si>
  <si>
    <t>CHAUCHE</t>
  </si>
  <si>
    <t>CHEFFOIS LES COLLINES</t>
  </si>
  <si>
    <t>COPECHAGNIERE</t>
  </si>
  <si>
    <t>CUGAND</t>
  </si>
  <si>
    <t>DOMPIERRE SUR YON</t>
  </si>
  <si>
    <t>ESSARTS</t>
  </si>
  <si>
    <t>FERRIERE</t>
  </si>
  <si>
    <t>FLOCELLIERE</t>
  </si>
  <si>
    <t>FONTENAY LE COMTE</t>
  </si>
  <si>
    <t>GARNACHE</t>
  </si>
  <si>
    <t>GENETOUZE</t>
  </si>
  <si>
    <t>GAUBRETIERE</t>
  </si>
  <si>
    <t>GUYONNIERE</t>
  </si>
  <si>
    <t>SMASH VENDEE SUD LOIRE</t>
  </si>
  <si>
    <t>HERMENAULT</t>
  </si>
  <si>
    <t>HERBIERS VENDEE BASKET</t>
  </si>
  <si>
    <t>ILE D'OLONNE</t>
  </si>
  <si>
    <t>LUCON BASKET CLUB</t>
  </si>
  <si>
    <t>LUCS SUR BOULOGNE</t>
  </si>
  <si>
    <t>MARTINET</t>
  </si>
  <si>
    <t>MEILLERAIE TILLAY</t>
  </si>
  <si>
    <t>MONSIREIGNE</t>
  </si>
  <si>
    <t>MONTAIGU</t>
  </si>
  <si>
    <t>MONTOURNAIS</t>
  </si>
  <si>
    <t>ST SULPICE MORMAISON</t>
  </si>
  <si>
    <t>MORTAGNE SUR SEVRE</t>
  </si>
  <si>
    <t>MOTHE ACHARD</t>
  </si>
  <si>
    <t>MOUCHAMPS</t>
  </si>
  <si>
    <t>MOUILLERON BASKET CLUB</t>
  </si>
  <si>
    <t>MOUTIERS SUR LAY</t>
  </si>
  <si>
    <t>OLONNE SUR MER</t>
  </si>
  <si>
    <t>PERRIER</t>
  </si>
  <si>
    <t>POIRE SUR VIE</t>
  </si>
  <si>
    <t>POUZAUGES BASKET CLUB</t>
  </si>
  <si>
    <t>ROCHESERVIERE</t>
  </si>
  <si>
    <t>ROBRETIERES BBCRY</t>
  </si>
  <si>
    <t>ST ANDRE TREIZE VOIES</t>
  </si>
  <si>
    <t>ST DENIS LA CHEVASSE</t>
  </si>
  <si>
    <t>STE FLAIVE DES LOUPS</t>
  </si>
  <si>
    <t>STE FOY</t>
  </si>
  <si>
    <t>ST FULGENT</t>
  </si>
  <si>
    <t>STE GEMME LA PLAINE</t>
  </si>
  <si>
    <t>ST GEORGES VENDEE BASKET</t>
  </si>
  <si>
    <t>ST GERMAIN DE PRINCAY</t>
  </si>
  <si>
    <t>RIEZ VIE BASKET OCEAN</t>
  </si>
  <si>
    <t>STE HERMINE</t>
  </si>
  <si>
    <t>ST HILAIRE DE LOULAY</t>
  </si>
  <si>
    <t>ST JEAN DE MONTS</t>
  </si>
  <si>
    <t>ST MALO DU BOIS</t>
  </si>
  <si>
    <t>ST MARTIN DES NOYERS</t>
  </si>
  <si>
    <t>ST MESMIN</t>
  </si>
  <si>
    <t>ST PHILBERT DE BOUAINE</t>
  </si>
  <si>
    <t>ST REVEREND</t>
  </si>
  <si>
    <t>ST SULPICE EN PAREDS</t>
  </si>
  <si>
    <t>SIGOURNAIS</t>
  </si>
  <si>
    <t>SOULLANS BC</t>
  </si>
  <si>
    <t>TALMONT ST HILAIRE</t>
  </si>
  <si>
    <t>TREIZE SEPTIERS</t>
  </si>
  <si>
    <t>ST JULIEN-VAIRE</t>
  </si>
  <si>
    <t>SPORT BASKET YONNAIS</t>
  </si>
  <si>
    <t>ST PROUANT</t>
  </si>
  <si>
    <t>NIEUL SUR L'AUTIZE</t>
  </si>
  <si>
    <t>CD VENDEE HORS ASSOCIATION</t>
  </si>
  <si>
    <t>ST MATHURIN</t>
  </si>
  <si>
    <t>COEX</t>
  </si>
  <si>
    <t>LANDERONDE</t>
  </si>
  <si>
    <t>ILE D'YEU BASKET CLUB</t>
  </si>
  <si>
    <t>BELLEVILLE SUR VIE</t>
  </si>
  <si>
    <t>ST FLORENT DES BOIS</t>
  </si>
  <si>
    <t>CHAMP ST PERE ST VINCENT GRAON</t>
  </si>
  <si>
    <t>ST MARTIN DE FRAIGNEAU</t>
  </si>
  <si>
    <t>FENOUILLER</t>
  </si>
  <si>
    <t>SALLERTAINE BASKET CLUB</t>
  </si>
  <si>
    <t>BREM SUR MER</t>
  </si>
  <si>
    <t>NESMY-AUBIGNY BASKET CLUB</t>
  </si>
  <si>
    <t>COMMEQUIERS SPORT BASKET</t>
  </si>
  <si>
    <t>VIX BASKET CLUB</t>
  </si>
  <si>
    <t>ANGLES-LONGEVILLE</t>
  </si>
  <si>
    <t>BERNARDIERE</t>
  </si>
  <si>
    <t>BEAULIEU SPORT BASKET</t>
  </si>
  <si>
    <t>OIE BASKET CLUB</t>
  </si>
  <si>
    <t>ROCHE VENDEE BC</t>
  </si>
  <si>
    <t>GROSBREUIL</t>
  </si>
  <si>
    <t>BENET BASKET CLUB</t>
  </si>
  <si>
    <t>ANGLES BASKET CLUB</t>
  </si>
  <si>
    <t>SABLES BASKET CLUB</t>
  </si>
  <si>
    <t>VENANSAULT BASKET CLUB</t>
  </si>
  <si>
    <t>POMMERAIE SUR SEVRE</t>
  </si>
  <si>
    <t>AUBIGNY</t>
  </si>
  <si>
    <t>AVRILLE ASA BASKET</t>
  </si>
  <si>
    <t>BOUFFERE</t>
  </si>
  <si>
    <t>85E06</t>
  </si>
  <si>
    <t>ENT. STE GEMME LUCON</t>
  </si>
  <si>
    <t>85E09</t>
  </si>
  <si>
    <t>ENT. ST REV.  MARTINET CHALLAN</t>
  </si>
  <si>
    <t>85E12</t>
  </si>
  <si>
    <t>ENT. FONTENAY HERMENAULT NIEUL</t>
  </si>
  <si>
    <t>85E13</t>
  </si>
  <si>
    <t>ENT.MOUCH.  SIGOURNAIS ST GERM.</t>
  </si>
  <si>
    <t>85E14</t>
  </si>
  <si>
    <t>ENT. RVBO CHALLANS</t>
  </si>
  <si>
    <t>85E15</t>
  </si>
  <si>
    <t>ENT. RVBC BELLEVILLE</t>
  </si>
  <si>
    <t>85E16</t>
  </si>
  <si>
    <t>ENT. ST ANDRE HERBER. ST SULPICE</t>
  </si>
  <si>
    <t>85E17</t>
  </si>
  <si>
    <t>ENT. ST GERMAIN DE P. MOUCHAMPS</t>
  </si>
  <si>
    <t>85U97</t>
  </si>
  <si>
    <t>MONTAIGU-13 SEPTIERS UNVB</t>
  </si>
  <si>
    <t>85U98</t>
  </si>
  <si>
    <t>UN.NORD OUEST VENDEE</t>
  </si>
  <si>
    <t>Contrôle</t>
  </si>
  <si>
    <t xml:space="preserve">4ème journée aller </t>
  </si>
  <si>
    <t xml:space="preserve">5ème journée aller </t>
  </si>
  <si>
    <t>Matchs à rejouer ou avancés</t>
  </si>
  <si>
    <t>2010-2011</t>
  </si>
  <si>
    <t>phase 1</t>
  </si>
  <si>
    <t>vide</t>
  </si>
  <si>
    <t>M</t>
  </si>
  <si>
    <t>CUGAND-BERNARDIERE BASKET ASSO</t>
  </si>
  <si>
    <t xml:space="preserve">  </t>
  </si>
  <si>
    <t xml:space="preserve">EN  </t>
  </si>
  <si>
    <t>St Fulgent</t>
  </si>
  <si>
    <t xml:space="preserve"> HC </t>
  </si>
  <si>
    <t xml:space="preserve">CA  </t>
  </si>
  <si>
    <t>St Julien Martinet</t>
  </si>
  <si>
    <t>Genétouze</t>
  </si>
  <si>
    <t>Chaillé</t>
  </si>
  <si>
    <t>St Jean Monts</t>
  </si>
  <si>
    <t>Montournais</t>
  </si>
  <si>
    <t>Fenouiller</t>
  </si>
  <si>
    <t>Perrier</t>
  </si>
  <si>
    <t xml:space="preserve">  MX</t>
  </si>
  <si>
    <t>Ste Hermine</t>
  </si>
  <si>
    <t>Ste Gemme</t>
  </si>
  <si>
    <t>MX</t>
  </si>
  <si>
    <t>HC</t>
  </si>
  <si>
    <t>phase 2</t>
  </si>
  <si>
    <t>PHASE  2</t>
  </si>
  <si>
    <t>N</t>
  </si>
  <si>
    <t>O</t>
  </si>
  <si>
    <t>P</t>
  </si>
  <si>
    <t>Q</t>
  </si>
  <si>
    <t>R</t>
  </si>
  <si>
    <t>S</t>
  </si>
  <si>
    <t>zne</t>
  </si>
  <si>
    <t>EXEMPT</t>
  </si>
  <si>
    <t>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</si>
</sst>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4" fillId="0" borderId="0" xfId="52" applyFont="1">
      <alignment/>
      <protection/>
    </xf>
    <xf numFmtId="0" fontId="15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center"/>
      <protection/>
    </xf>
    <xf numFmtId="0" fontId="14" fillId="33" borderId="0" xfId="52" applyFont="1" applyFill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Continuous" vertical="top"/>
      <protection/>
    </xf>
    <xf numFmtId="0" fontId="6" fillId="0" borderId="0" xfId="52" applyFont="1" applyAlignment="1">
      <alignment horizontal="centerContinuous"/>
      <protection/>
    </xf>
    <xf numFmtId="0" fontId="5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right"/>
      <protection/>
    </xf>
    <xf numFmtId="0" fontId="5" fillId="0" borderId="20" xfId="52" applyFont="1" applyBorder="1" applyAlignment="1">
      <alignment horizont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14" fontId="7" fillId="0" borderId="23" xfId="52" applyNumberFormat="1" applyFont="1" applyBorder="1" applyAlignment="1">
      <alignment horizontal="left"/>
      <protection/>
    </xf>
    <xf numFmtId="0" fontId="7" fillId="0" borderId="23" xfId="52" applyFont="1" applyBorder="1" applyAlignment="1">
      <alignment horizontal="left"/>
      <protection/>
    </xf>
    <xf numFmtId="0" fontId="7" fillId="0" borderId="24" xfId="52" applyFont="1" applyBorder="1" applyAlignment="1">
      <alignment horizontal="right"/>
      <protection/>
    </xf>
    <xf numFmtId="0" fontId="5" fillId="0" borderId="25" xfId="52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/>
      <protection/>
    </xf>
    <xf numFmtId="0" fontId="5" fillId="0" borderId="28" xfId="52" applyFont="1" applyBorder="1" applyAlignment="1">
      <alignment horizontal="center"/>
      <protection/>
    </xf>
    <xf numFmtId="14" fontId="7" fillId="0" borderId="24" xfId="52" applyNumberFormat="1" applyFont="1" applyBorder="1" applyAlignment="1">
      <alignment horizontal="right"/>
      <protection/>
    </xf>
    <xf numFmtId="0" fontId="5" fillId="0" borderId="29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5" fillId="0" borderId="30" xfId="52" applyFont="1" applyBorder="1" applyAlignment="1">
      <alignment horizontal="center" vertical="top" wrapText="1"/>
      <protection/>
    </xf>
    <xf numFmtId="14" fontId="5" fillId="0" borderId="31" xfId="52" applyNumberFormat="1" applyFont="1" applyBorder="1" applyAlignment="1">
      <alignment horizontal="center" vertical="top" wrapText="1"/>
      <protection/>
    </xf>
    <xf numFmtId="14" fontId="5" fillId="0" borderId="32" xfId="52" applyNumberFormat="1" applyFont="1" applyBorder="1" applyAlignment="1">
      <alignment horizontal="center" wrapText="1"/>
      <protection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33" xfId="52" applyFont="1" applyBorder="1" applyAlignment="1">
      <alignment horizontal="right"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7" fillId="0" borderId="36" xfId="52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0" xfId="52" applyFont="1" applyBorder="1" applyAlignment="1">
      <alignment horizontal="right"/>
      <protection/>
    </xf>
    <xf numFmtId="0" fontId="5" fillId="0" borderId="28" xfId="52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left"/>
      <protection/>
    </xf>
    <xf numFmtId="14" fontId="5" fillId="0" borderId="41" xfId="52" applyNumberFormat="1" applyFont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52" applyFont="1" applyAlignment="1">
      <alignment horizontal="center"/>
      <protection/>
    </xf>
    <xf numFmtId="0" fontId="5" fillId="0" borderId="42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14" fontId="5" fillId="0" borderId="18" xfId="52" applyNumberFormat="1" applyFont="1" applyBorder="1" applyAlignment="1">
      <alignment horizontal="left"/>
      <protection/>
    </xf>
    <xf numFmtId="14" fontId="5" fillId="0" borderId="43" xfId="52" applyNumberFormat="1" applyFont="1" applyBorder="1" applyAlignment="1">
      <alignment horizontal="left"/>
      <protection/>
    </xf>
    <xf numFmtId="14" fontId="5" fillId="0" borderId="40" xfId="52" applyNumberFormat="1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border>
        <bottom style="thin"/>
      </border>
    </dxf>
    <dxf>
      <fill>
        <patternFill>
          <bgColor rgb="FFFF0000"/>
        </patternFill>
      </fill>
    </dxf>
    <dxf>
      <font>
        <color indexed="9"/>
      </font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790575</xdr:colOff>
      <xdr:row>1</xdr:row>
      <xdr:rowOff>304800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3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4" name="Picture 8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257175</xdr:colOff>
      <xdr:row>2</xdr:row>
      <xdr:rowOff>190500</xdr:rowOff>
    </xdr:to>
    <xdr:pic>
      <xdr:nvPicPr>
        <xdr:cNvPr id="1" name="Picture 3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161925</xdr:rowOff>
    </xdr:from>
    <xdr:to>
      <xdr:col>2</xdr:col>
      <xdr:colOff>581025</xdr:colOff>
      <xdr:row>23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1695450"/>
          <a:ext cx="17335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imprimés qui vous sont transmis sont la référence.</a:t>
          </a:r>
        </a:p>
      </xdr:txBody>
    </xdr:sp>
    <xdr:clientData/>
  </xdr:twoCellAnchor>
  <xdr:twoCellAnchor>
    <xdr:from>
      <xdr:col>0</xdr:col>
      <xdr:colOff>0</xdr:colOff>
      <xdr:row>28</xdr:row>
      <xdr:rowOff>752475</xdr:rowOff>
    </xdr:from>
    <xdr:to>
      <xdr:col>5</xdr:col>
      <xdr:colOff>57150</xdr:colOff>
      <xdr:row>32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6057900"/>
          <a:ext cx="42672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8-2009\ENGAGEMENTS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9-2010\seniors\seniors_f&#233;minines%202009201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\AppData\Local\Microsoft\Windows\Temporary%20Internet%20Files\Low\Content.IE5\RX4RY4TA\Benjamin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4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 12"/>
      <sheetName val="grille 10"/>
      <sheetName val="grille 6"/>
    </sheetNames>
    <sheetDataSet>
      <sheetData sheetId="2">
        <row r="1">
          <cell r="B1" t="str">
            <v>rv</v>
          </cell>
          <cell r="C1" t="str">
            <v>n°</v>
          </cell>
          <cell r="D1" t="str">
            <v>club</v>
          </cell>
          <cell r="E1" t="str">
            <v>éq.</v>
          </cell>
          <cell r="F1" t="str">
            <v>mx,hc,
cac</v>
          </cell>
        </row>
        <row r="2">
          <cell r="B2" t="str">
            <v>A1</v>
          </cell>
          <cell r="C2">
            <v>1</v>
          </cell>
          <cell r="D2" t="str">
            <v>GARNACHE</v>
          </cell>
          <cell r="E2">
            <v>2</v>
          </cell>
        </row>
        <row r="3">
          <cell r="B3" t="str">
            <v>A2</v>
          </cell>
          <cell r="C3">
            <v>2</v>
          </cell>
          <cell r="D3" t="str">
            <v>BOULOGNE</v>
          </cell>
          <cell r="E3">
            <v>1</v>
          </cell>
        </row>
        <row r="4">
          <cell r="B4" t="str">
            <v>A3</v>
          </cell>
          <cell r="C4">
            <v>3</v>
          </cell>
          <cell r="D4" t="str">
            <v>VENDEE CHALLANS BASKET</v>
          </cell>
          <cell r="E4">
            <v>1</v>
          </cell>
        </row>
        <row r="5">
          <cell r="B5" t="str">
            <v>A4</v>
          </cell>
          <cell r="C5">
            <v>4</v>
          </cell>
          <cell r="D5" t="str">
            <v>LUCON BASKET CLUB</v>
          </cell>
          <cell r="E5">
            <v>1</v>
          </cell>
        </row>
        <row r="6">
          <cell r="B6" t="str">
            <v>A5</v>
          </cell>
          <cell r="C6">
            <v>5</v>
          </cell>
          <cell r="D6" t="str">
            <v>ST FLORENT DES BOIS</v>
          </cell>
          <cell r="E6">
            <v>1</v>
          </cell>
        </row>
        <row r="7">
          <cell r="B7" t="str">
            <v>A6</v>
          </cell>
          <cell r="C7">
            <v>6</v>
          </cell>
          <cell r="D7" t="str">
            <v>SMASH VENDEE SUD LOIRE</v>
          </cell>
          <cell r="E7">
            <v>2</v>
          </cell>
        </row>
        <row r="8">
          <cell r="B8" t="str">
            <v>A7</v>
          </cell>
          <cell r="C8">
            <v>7</v>
          </cell>
          <cell r="D8" t="str">
            <v>CHAIZE GIRAUD</v>
          </cell>
          <cell r="E8">
            <v>1</v>
          </cell>
        </row>
        <row r="9">
          <cell r="B9" t="str">
            <v>A8</v>
          </cell>
          <cell r="C9">
            <v>8</v>
          </cell>
          <cell r="D9" t="str">
            <v>PAYS DES OLONNES BASKET</v>
          </cell>
          <cell r="E9">
            <v>2</v>
          </cell>
        </row>
        <row r="10">
          <cell r="B10" t="str">
            <v>A9</v>
          </cell>
          <cell r="C10">
            <v>9</v>
          </cell>
          <cell r="D10" t="str">
            <v>RIEZ VIE BASKET OCEAN</v>
          </cell>
          <cell r="E10">
            <v>1</v>
          </cell>
        </row>
        <row r="11">
          <cell r="B11" t="str">
            <v>A10</v>
          </cell>
          <cell r="C11">
            <v>10</v>
          </cell>
          <cell r="D11" t="str">
            <v>ST JULIEN-VAIRE</v>
          </cell>
          <cell r="E11">
            <v>2</v>
          </cell>
        </row>
        <row r="12">
          <cell r="B12" t="str">
            <v>A11</v>
          </cell>
          <cell r="C12">
            <v>11</v>
          </cell>
          <cell r="D12" t="str">
            <v>MONTAIGU</v>
          </cell>
          <cell r="E12">
            <v>2</v>
          </cell>
        </row>
        <row r="13">
          <cell r="B13" t="str">
            <v>A12</v>
          </cell>
          <cell r="C13">
            <v>12</v>
          </cell>
          <cell r="D13" t="str">
            <v>POIRE SUR VIE</v>
          </cell>
          <cell r="E13">
            <v>2</v>
          </cell>
        </row>
        <row r="14">
          <cell r="B14" t="str">
            <v>B1</v>
          </cell>
          <cell r="C14">
            <v>1</v>
          </cell>
          <cell r="D14" t="str">
            <v>SOULLANS BC</v>
          </cell>
          <cell r="E14">
            <v>1</v>
          </cell>
        </row>
        <row r="15">
          <cell r="B15" t="str">
            <v>B2</v>
          </cell>
          <cell r="C15">
            <v>2</v>
          </cell>
          <cell r="D15" t="str">
            <v>MOTHE ACHARD</v>
          </cell>
          <cell r="E15">
            <v>2</v>
          </cell>
        </row>
        <row r="16">
          <cell r="B16" t="str">
            <v>B3</v>
          </cell>
          <cell r="C16">
            <v>3</v>
          </cell>
          <cell r="D16" t="str">
            <v>STE FLAIVE DES LOUPS</v>
          </cell>
          <cell r="E16">
            <v>1</v>
          </cell>
        </row>
        <row r="17">
          <cell r="B17" t="str">
            <v>B4</v>
          </cell>
          <cell r="C17">
            <v>4</v>
          </cell>
          <cell r="D17" t="str">
            <v>BOURNEZEAU</v>
          </cell>
          <cell r="E17">
            <v>1</v>
          </cell>
        </row>
        <row r="18">
          <cell r="B18" t="str">
            <v>B5</v>
          </cell>
          <cell r="C18">
            <v>5</v>
          </cell>
          <cell r="D18" t="str">
            <v>RIEZ VIE BASKET OCEAN</v>
          </cell>
          <cell r="E18">
            <v>2</v>
          </cell>
        </row>
        <row r="19">
          <cell r="B19" t="str">
            <v>B6</v>
          </cell>
          <cell r="C19">
            <v>6</v>
          </cell>
          <cell r="D19" t="str">
            <v>MARTINET</v>
          </cell>
          <cell r="E19">
            <v>1</v>
          </cell>
        </row>
        <row r="20">
          <cell r="B20" t="str">
            <v>B7</v>
          </cell>
          <cell r="C20">
            <v>7</v>
          </cell>
          <cell r="D20" t="str">
            <v>ST DENIS LA CHEVASSE</v>
          </cell>
          <cell r="E20">
            <v>1</v>
          </cell>
          <cell r="F20" t="str">
            <v>ENT</v>
          </cell>
        </row>
        <row r="21">
          <cell r="B21" t="str">
            <v>B8</v>
          </cell>
          <cell r="C21">
            <v>8</v>
          </cell>
          <cell r="D21" t="str">
            <v>AIZENAY</v>
          </cell>
          <cell r="E21">
            <v>1</v>
          </cell>
        </row>
        <row r="22">
          <cell r="B22" t="str">
            <v>B9</v>
          </cell>
          <cell r="C22">
            <v>9</v>
          </cell>
          <cell r="D22" t="str">
            <v>DOMPIERRE SUR YON</v>
          </cell>
          <cell r="E22">
            <v>1</v>
          </cell>
        </row>
        <row r="23">
          <cell r="B23" t="str">
            <v>B10</v>
          </cell>
          <cell r="C23">
            <v>10</v>
          </cell>
          <cell r="D23" t="str">
            <v>TALMONT ST HILAIRE</v>
          </cell>
          <cell r="E23">
            <v>1</v>
          </cell>
        </row>
        <row r="24">
          <cell r="B24" t="str">
            <v>B11</v>
          </cell>
          <cell r="C24">
            <v>11</v>
          </cell>
          <cell r="D24" t="str">
            <v>GENETOUZE</v>
          </cell>
          <cell r="E24">
            <v>1</v>
          </cell>
        </row>
        <row r="25">
          <cell r="B25" t="str">
            <v>B12</v>
          </cell>
          <cell r="C25">
            <v>12</v>
          </cell>
          <cell r="D25" t="str">
            <v>STE FOY</v>
          </cell>
          <cell r="E25">
            <v>1</v>
          </cell>
        </row>
        <row r="26">
          <cell r="B26" t="str">
            <v>C1</v>
          </cell>
          <cell r="C26">
            <v>1</v>
          </cell>
          <cell r="D26" t="str">
            <v>ST MALO DU BOIS</v>
          </cell>
          <cell r="E26">
            <v>1</v>
          </cell>
        </row>
        <row r="27">
          <cell r="B27" t="str">
            <v>C2</v>
          </cell>
          <cell r="C27">
            <v>2</v>
          </cell>
          <cell r="D27" t="str">
            <v>BASKET CLUB DES 3 RIVIERES</v>
          </cell>
          <cell r="E27">
            <v>1</v>
          </cell>
        </row>
        <row r="28">
          <cell r="B28" t="str">
            <v>C3</v>
          </cell>
          <cell r="C28">
            <v>3</v>
          </cell>
          <cell r="D28" t="str">
            <v>GAUBRETIERE</v>
          </cell>
          <cell r="E28">
            <v>1</v>
          </cell>
        </row>
        <row r="29">
          <cell r="B29" t="str">
            <v>C4</v>
          </cell>
          <cell r="C29">
            <v>4</v>
          </cell>
          <cell r="D29" t="str">
            <v>MONSIREIGNE</v>
          </cell>
          <cell r="E29">
            <v>1</v>
          </cell>
        </row>
        <row r="30">
          <cell r="B30" t="str">
            <v>C5</v>
          </cell>
          <cell r="C30">
            <v>5</v>
          </cell>
          <cell r="D30" t="str">
            <v>ANTIGNY ANVOL</v>
          </cell>
          <cell r="E30">
            <v>2</v>
          </cell>
        </row>
        <row r="31">
          <cell r="B31" t="str">
            <v>C6</v>
          </cell>
          <cell r="C31">
            <v>6</v>
          </cell>
          <cell r="D31" t="str">
            <v>STE GEMME LA PLAINE</v>
          </cell>
          <cell r="E31">
            <v>1</v>
          </cell>
        </row>
        <row r="32">
          <cell r="B32" t="str">
            <v>C7</v>
          </cell>
          <cell r="C32">
            <v>7</v>
          </cell>
          <cell r="D32" t="str">
            <v>ST GERMAIN DE PRINCAY</v>
          </cell>
          <cell r="E32">
            <v>1</v>
          </cell>
        </row>
        <row r="33">
          <cell r="B33" t="str">
            <v>C8</v>
          </cell>
          <cell r="C33">
            <v>8</v>
          </cell>
          <cell r="D33" t="str">
            <v>FONTENAY LE COMTE</v>
          </cell>
          <cell r="E33">
            <v>2</v>
          </cell>
        </row>
        <row r="34">
          <cell r="B34" t="str">
            <v>C9</v>
          </cell>
          <cell r="C34">
            <v>9</v>
          </cell>
          <cell r="D34" t="str">
            <v>MOUTIERS SUR LAY</v>
          </cell>
          <cell r="E34">
            <v>1</v>
          </cell>
        </row>
        <row r="35">
          <cell r="B35" t="str">
            <v>C10</v>
          </cell>
          <cell r="C35">
            <v>10</v>
          </cell>
          <cell r="D35" t="str">
            <v>CHEFFOIS LES COLLINES</v>
          </cell>
          <cell r="E35">
            <v>1</v>
          </cell>
        </row>
        <row r="36">
          <cell r="B36" t="str">
            <v>C11</v>
          </cell>
          <cell r="C36">
            <v>11</v>
          </cell>
          <cell r="D36" t="str">
            <v>ST PROUANT</v>
          </cell>
          <cell r="E36">
            <v>1</v>
          </cell>
        </row>
        <row r="37">
          <cell r="B37" t="str">
            <v>C12</v>
          </cell>
          <cell r="C37">
            <v>12</v>
          </cell>
          <cell r="D37" t="str">
            <v>ST FULGENT</v>
          </cell>
          <cell r="E37">
            <v>2</v>
          </cell>
        </row>
        <row r="38">
          <cell r="B38" t="str">
            <v>D1</v>
          </cell>
          <cell r="C38">
            <v>1</v>
          </cell>
          <cell r="D38" t="str">
            <v>LANDERONDE</v>
          </cell>
          <cell r="E38">
            <v>1</v>
          </cell>
        </row>
        <row r="39">
          <cell r="B39" t="str">
            <v>D2</v>
          </cell>
          <cell r="C39">
            <v>2</v>
          </cell>
          <cell r="D39" t="str">
            <v>BRETIGNOLLES SUR MER</v>
          </cell>
          <cell r="E39">
            <v>1</v>
          </cell>
        </row>
        <row r="40">
          <cell r="B40" t="str">
            <v>D3</v>
          </cell>
          <cell r="C40">
            <v>3</v>
          </cell>
          <cell r="D40" t="str">
            <v>VENDEE CHALLANS BASKET</v>
          </cell>
          <cell r="E40">
            <v>2</v>
          </cell>
        </row>
        <row r="41">
          <cell r="B41" t="str">
            <v>D4</v>
          </cell>
          <cell r="C41">
            <v>4</v>
          </cell>
          <cell r="D41" t="str">
            <v>LUCS SUR BOULOGNE</v>
          </cell>
          <cell r="E41">
            <v>2</v>
          </cell>
        </row>
        <row r="42">
          <cell r="B42" t="str">
            <v>D5</v>
          </cell>
          <cell r="C42">
            <v>5</v>
          </cell>
          <cell r="D42" t="str">
            <v>ST PHILBERT DE BOUAINE</v>
          </cell>
          <cell r="E42">
            <v>2</v>
          </cell>
        </row>
        <row r="43">
          <cell r="B43" t="str">
            <v>D6</v>
          </cell>
          <cell r="C43">
            <v>6</v>
          </cell>
          <cell r="D43" t="str">
            <v>COEX</v>
          </cell>
          <cell r="E43">
            <v>1</v>
          </cell>
        </row>
        <row r="44">
          <cell r="B44" t="str">
            <v>D7</v>
          </cell>
          <cell r="C44">
            <v>7</v>
          </cell>
          <cell r="D44" t="str">
            <v>CHAIZE GIRAUD</v>
          </cell>
          <cell r="E44">
            <v>2</v>
          </cell>
        </row>
        <row r="45">
          <cell r="B45" t="str">
            <v>D8</v>
          </cell>
          <cell r="C45">
            <v>8</v>
          </cell>
          <cell r="D45" t="str">
            <v>PERRIER</v>
          </cell>
          <cell r="E45">
            <v>1</v>
          </cell>
        </row>
        <row r="46">
          <cell r="B46" t="str">
            <v>D9</v>
          </cell>
          <cell r="C46">
            <v>9</v>
          </cell>
          <cell r="D46" t="str">
            <v>ROCHESERVIERE</v>
          </cell>
          <cell r="E46">
            <v>1</v>
          </cell>
        </row>
        <row r="47">
          <cell r="B47" t="str">
            <v>D10</v>
          </cell>
          <cell r="C47">
            <v>10</v>
          </cell>
          <cell r="D47" t="str">
            <v>VENANSAULT BASKET CLUB</v>
          </cell>
          <cell r="E47">
            <v>1</v>
          </cell>
        </row>
        <row r="48">
          <cell r="B48" t="str">
            <v>E1</v>
          </cell>
          <cell r="C48">
            <v>1</v>
          </cell>
          <cell r="D48" t="str">
            <v>MOUCHAMPS</v>
          </cell>
          <cell r="E48">
            <v>1</v>
          </cell>
        </row>
        <row r="49">
          <cell r="B49" t="str">
            <v>E2</v>
          </cell>
          <cell r="C49">
            <v>2</v>
          </cell>
          <cell r="D49" t="str">
            <v>HERMENAULT</v>
          </cell>
          <cell r="E49">
            <v>2</v>
          </cell>
        </row>
        <row r="50">
          <cell r="B50" t="str">
            <v>E3</v>
          </cell>
          <cell r="C50">
            <v>3</v>
          </cell>
          <cell r="D50" t="str">
            <v>ROBRETIERES BBCRY</v>
          </cell>
          <cell r="E50">
            <v>1</v>
          </cell>
        </row>
        <row r="51">
          <cell r="B51" t="str">
            <v>E4</v>
          </cell>
          <cell r="C51">
            <v>4</v>
          </cell>
          <cell r="D51" t="str">
            <v>LUCON BASKET CLUB</v>
          </cell>
          <cell r="E51">
            <v>2</v>
          </cell>
        </row>
        <row r="52">
          <cell r="B52" t="str">
            <v>E5</v>
          </cell>
          <cell r="C52">
            <v>5</v>
          </cell>
          <cell r="D52" t="str">
            <v>ESSARTS</v>
          </cell>
          <cell r="E52">
            <v>2</v>
          </cell>
        </row>
        <row r="53">
          <cell r="B53" t="str">
            <v>E6</v>
          </cell>
          <cell r="C53">
            <v>6</v>
          </cell>
          <cell r="D53" t="str">
            <v>STE GEMME LA PLAINE</v>
          </cell>
          <cell r="E53">
            <v>2</v>
          </cell>
          <cell r="F53" t="str">
            <v>ENT</v>
          </cell>
        </row>
        <row r="54">
          <cell r="B54" t="str">
            <v>E7</v>
          </cell>
          <cell r="C54">
            <v>7</v>
          </cell>
          <cell r="D54" t="str">
            <v>CHAILLE SS LES ORMEAUX</v>
          </cell>
          <cell r="E54">
            <v>1</v>
          </cell>
        </row>
        <row r="55">
          <cell r="B55" t="str">
            <v>E8</v>
          </cell>
          <cell r="C55">
            <v>8</v>
          </cell>
          <cell r="D55" t="str">
            <v>CHAUCHE</v>
          </cell>
          <cell r="E55">
            <v>1</v>
          </cell>
        </row>
        <row r="56">
          <cell r="B56" t="str">
            <v>E9</v>
          </cell>
          <cell r="C56">
            <v>9</v>
          </cell>
          <cell r="D56" t="str">
            <v>OIE BASKET CLUB</v>
          </cell>
          <cell r="E56">
            <v>1</v>
          </cell>
        </row>
        <row r="57">
          <cell r="B57" t="str">
            <v>E10</v>
          </cell>
          <cell r="C57">
            <v>10</v>
          </cell>
          <cell r="D57" t="str">
            <v>ANGLES-LONGEVILLE</v>
          </cell>
          <cell r="E57">
            <v>1</v>
          </cell>
        </row>
        <row r="58">
          <cell r="B58" t="str">
            <v>F1</v>
          </cell>
          <cell r="C58">
            <v>1</v>
          </cell>
          <cell r="D58" t="str">
            <v>ST MESMIN</v>
          </cell>
          <cell r="E58">
            <v>1</v>
          </cell>
        </row>
        <row r="59">
          <cell r="B59" t="str">
            <v>F2</v>
          </cell>
          <cell r="C59">
            <v>2</v>
          </cell>
          <cell r="D59" t="str">
            <v>BROUZILS</v>
          </cell>
          <cell r="E59">
            <v>1</v>
          </cell>
        </row>
        <row r="60">
          <cell r="B60" t="str">
            <v>F3</v>
          </cell>
          <cell r="C60">
            <v>3</v>
          </cell>
          <cell r="D60" t="str">
            <v>MONSIREIGNE</v>
          </cell>
          <cell r="E60">
            <v>2</v>
          </cell>
        </row>
        <row r="61">
          <cell r="B61" t="str">
            <v>F4</v>
          </cell>
          <cell r="C61">
            <v>4</v>
          </cell>
          <cell r="D61" t="str">
            <v>GUYONNIERE</v>
          </cell>
          <cell r="E61">
            <v>2</v>
          </cell>
        </row>
        <row r="62">
          <cell r="B62" t="str">
            <v>F5</v>
          </cell>
          <cell r="C62">
            <v>5</v>
          </cell>
          <cell r="D62" t="str">
            <v>ST GEORGES VENDEE BASKET</v>
          </cell>
          <cell r="E62">
            <v>2</v>
          </cell>
        </row>
        <row r="63">
          <cell r="B63" t="str">
            <v>F6</v>
          </cell>
          <cell r="C63">
            <v>6</v>
          </cell>
          <cell r="D63" t="str">
            <v>SMASH VENDEE SUD LOIRE</v>
          </cell>
          <cell r="E63">
            <v>3</v>
          </cell>
        </row>
        <row r="64">
          <cell r="B64" t="str">
            <v>F7</v>
          </cell>
          <cell r="C64">
            <v>7</v>
          </cell>
          <cell r="D64" t="str">
            <v>CHAVAGNES EN PAILLERS</v>
          </cell>
          <cell r="E64">
            <v>1</v>
          </cell>
        </row>
        <row r="65">
          <cell r="B65" t="str">
            <v>F8</v>
          </cell>
          <cell r="C65">
            <v>8</v>
          </cell>
          <cell r="D65" t="str">
            <v>TREIZE SEPTIERS</v>
          </cell>
          <cell r="E65">
            <v>2</v>
          </cell>
        </row>
        <row r="66">
          <cell r="B66" t="str">
            <v>F9</v>
          </cell>
          <cell r="C66">
            <v>9</v>
          </cell>
          <cell r="D66" t="str">
            <v>FLOCELLIERE</v>
          </cell>
          <cell r="E66">
            <v>1</v>
          </cell>
        </row>
        <row r="67">
          <cell r="B67" t="str">
            <v>F10</v>
          </cell>
          <cell r="C67">
            <v>10</v>
          </cell>
          <cell r="D67" t="str">
            <v>POUZAUGES BASKET CLUB</v>
          </cell>
          <cell r="E67">
            <v>1</v>
          </cell>
          <cell r="F67" t="str">
            <v>ENT</v>
          </cell>
        </row>
        <row r="68">
          <cell r="B68" t="str">
            <v/>
          </cell>
          <cell r="D68" t="str">
            <v>ANTIGNY ANVOL</v>
          </cell>
          <cell r="E68">
            <v>3</v>
          </cell>
        </row>
        <row r="69">
          <cell r="B69" t="str">
            <v/>
          </cell>
          <cell r="D69" t="str">
            <v>BASKET CLUB DES 3 RIVIERES</v>
          </cell>
          <cell r="E69">
            <v>2</v>
          </cell>
        </row>
        <row r="70">
          <cell r="B70" t="str">
            <v/>
          </cell>
          <cell r="D70" t="str">
            <v>BEAUREPAIRE-BAZOGES</v>
          </cell>
          <cell r="E70">
            <v>1</v>
          </cell>
        </row>
        <row r="71">
          <cell r="B71" t="str">
            <v/>
          </cell>
          <cell r="D71" t="str">
            <v>BELLEVILLE SUR VIE</v>
          </cell>
          <cell r="E71">
            <v>2</v>
          </cell>
        </row>
        <row r="72">
          <cell r="B72" t="str">
            <v/>
          </cell>
          <cell r="D72" t="str">
            <v>BERNARDIERE</v>
          </cell>
          <cell r="E72">
            <v>1</v>
          </cell>
        </row>
        <row r="73">
          <cell r="B73" t="str">
            <v/>
          </cell>
          <cell r="D73" t="str">
            <v>BOUIN</v>
          </cell>
          <cell r="E73">
            <v>1</v>
          </cell>
        </row>
        <row r="74">
          <cell r="B74" t="str">
            <v/>
          </cell>
          <cell r="D74" t="str">
            <v>BOULOGNE</v>
          </cell>
          <cell r="E74">
            <v>2</v>
          </cell>
        </row>
        <row r="75">
          <cell r="B75" t="str">
            <v/>
          </cell>
          <cell r="D75" t="str">
            <v>BRETIGNOLLES SUR MER</v>
          </cell>
          <cell r="E75">
            <v>2</v>
          </cell>
        </row>
        <row r="76">
          <cell r="B76" t="str">
            <v/>
          </cell>
          <cell r="D76" t="str">
            <v>CHEFFOIS LES COLLINES</v>
          </cell>
          <cell r="E76">
            <v>2</v>
          </cell>
        </row>
        <row r="77">
          <cell r="B77" t="str">
            <v/>
          </cell>
          <cell r="D77" t="str">
            <v>COPECHAGNIERE</v>
          </cell>
          <cell r="E77">
            <v>1</v>
          </cell>
          <cell r="F77" t="str">
            <v>ENT</v>
          </cell>
        </row>
        <row r="78">
          <cell r="B78" t="str">
            <v/>
          </cell>
          <cell r="D78" t="str">
            <v>ESSARTS</v>
          </cell>
          <cell r="E78">
            <v>3</v>
          </cell>
        </row>
        <row r="79">
          <cell r="B79" t="str">
            <v/>
          </cell>
          <cell r="D79" t="str">
            <v>FENOUILLER</v>
          </cell>
          <cell r="E79">
            <v>1</v>
          </cell>
        </row>
        <row r="80">
          <cell r="B80" t="str">
            <v/>
          </cell>
          <cell r="D80" t="str">
            <v>FLOCELLIERE</v>
          </cell>
          <cell r="E80">
            <v>2</v>
          </cell>
        </row>
        <row r="81">
          <cell r="B81" t="str">
            <v/>
          </cell>
          <cell r="D81" t="str">
            <v>GAUBRETIERE</v>
          </cell>
          <cell r="E81">
            <v>2</v>
          </cell>
        </row>
        <row r="82">
          <cell r="B82" t="str">
            <v/>
          </cell>
          <cell r="D82" t="str">
            <v>GENETOUZE</v>
          </cell>
          <cell r="E82">
            <v>2</v>
          </cell>
        </row>
        <row r="83">
          <cell r="B83" t="str">
            <v/>
          </cell>
          <cell r="D83" t="str">
            <v>GROSBREUIL</v>
          </cell>
          <cell r="E83">
            <v>1</v>
          </cell>
        </row>
        <row r="84">
          <cell r="B84" t="str">
            <v/>
          </cell>
          <cell r="D84" t="str">
            <v>HERBIERS VENDEE BASKET</v>
          </cell>
          <cell r="E84">
            <v>3</v>
          </cell>
        </row>
        <row r="85">
          <cell r="B85" t="str">
            <v/>
          </cell>
          <cell r="D85" t="str">
            <v>HERMENAULT</v>
          </cell>
          <cell r="E85">
            <v>1</v>
          </cell>
          <cell r="F85" t="str">
            <v>ENT</v>
          </cell>
        </row>
        <row r="86">
          <cell r="B86" t="str">
            <v/>
          </cell>
          <cell r="D86" t="str">
            <v>MONSIREIGNE</v>
          </cell>
          <cell r="E86">
            <v>3</v>
          </cell>
          <cell r="F86" t="str">
            <v>ENT</v>
          </cell>
        </row>
        <row r="87">
          <cell r="B87" t="str">
            <v/>
          </cell>
          <cell r="D87" t="str">
            <v>MONTOURNAIS</v>
          </cell>
          <cell r="E87">
            <v>1</v>
          </cell>
        </row>
        <row r="88">
          <cell r="B88" t="str">
            <v/>
          </cell>
          <cell r="D88" t="str">
            <v>MOUTIERS SUR LAY</v>
          </cell>
          <cell r="E88">
            <v>2</v>
          </cell>
        </row>
        <row r="89">
          <cell r="B89" t="str">
            <v/>
          </cell>
          <cell r="D89" t="str">
            <v>NESMY-AUBIGNY BASKET CLUB</v>
          </cell>
          <cell r="E89">
            <v>1</v>
          </cell>
        </row>
        <row r="90">
          <cell r="B90" t="str">
            <v/>
          </cell>
          <cell r="D90" t="str">
            <v>NIEUL SUR L'AUTIZE</v>
          </cell>
          <cell r="E90">
            <v>1</v>
          </cell>
        </row>
        <row r="91">
          <cell r="B91" t="str">
            <v/>
          </cell>
          <cell r="D91" t="str">
            <v>SMASH VENDEE SUD LOIRE</v>
          </cell>
          <cell r="E91">
            <v>4</v>
          </cell>
        </row>
        <row r="92">
          <cell r="B92" t="str">
            <v/>
          </cell>
          <cell r="D92" t="str">
            <v>SMASH VENDEE SUD LOIRE</v>
          </cell>
          <cell r="E92">
            <v>5</v>
          </cell>
        </row>
        <row r="93">
          <cell r="B93" t="str">
            <v/>
          </cell>
          <cell r="D93" t="str">
            <v>SPORT BASKET YONNAIS</v>
          </cell>
          <cell r="E93">
            <v>1</v>
          </cell>
        </row>
        <row r="94">
          <cell r="B94" t="str">
            <v/>
          </cell>
          <cell r="D94" t="str">
            <v>ST MALO DU BOIS</v>
          </cell>
          <cell r="E94">
            <v>2</v>
          </cell>
        </row>
        <row r="95">
          <cell r="B95" t="str">
            <v/>
          </cell>
          <cell r="D95" t="str">
            <v>ST MARTIN DE FRAIGNEAU</v>
          </cell>
          <cell r="E95">
            <v>1</v>
          </cell>
        </row>
        <row r="96">
          <cell r="B96" t="str">
            <v/>
          </cell>
          <cell r="D96" t="str">
            <v>ST MARTIN DES NOYERS</v>
          </cell>
          <cell r="E96">
            <v>1</v>
          </cell>
        </row>
        <row r="97">
          <cell r="B97" t="str">
            <v/>
          </cell>
          <cell r="D97" t="str">
            <v>ST MATHURIN</v>
          </cell>
          <cell r="E97">
            <v>1</v>
          </cell>
        </row>
        <row r="98">
          <cell r="B98" t="str">
            <v/>
          </cell>
          <cell r="D98" t="str">
            <v>ST PHILBERT DE BOUAINE</v>
          </cell>
          <cell r="E98">
            <v>1</v>
          </cell>
        </row>
        <row r="99">
          <cell r="B99" t="str">
            <v/>
          </cell>
          <cell r="D99" t="str">
            <v>ST PROUANT</v>
          </cell>
          <cell r="E99">
            <v>2</v>
          </cell>
        </row>
        <row r="100">
          <cell r="B100" t="str">
            <v/>
          </cell>
          <cell r="D100" t="str">
            <v>STE FLAIVE DES LOUPS</v>
          </cell>
          <cell r="E100">
            <v>2</v>
          </cell>
        </row>
        <row r="101">
          <cell r="B101" t="str">
            <v/>
          </cell>
          <cell r="D101" t="str">
            <v>ROCHE VENDEE BC</v>
          </cell>
          <cell r="E101">
            <v>1</v>
          </cell>
        </row>
        <row r="102">
          <cell r="B102" t="str">
            <v/>
          </cell>
          <cell r="D102" t="str">
            <v>GARNACHE</v>
          </cell>
          <cell r="E102">
            <v>1</v>
          </cell>
        </row>
        <row r="103">
          <cell r="B103" t="str">
            <v/>
          </cell>
          <cell r="D103" t="str">
            <v>POIRE SUR VIE</v>
          </cell>
          <cell r="E103">
            <v>1</v>
          </cell>
        </row>
        <row r="104">
          <cell r="B104" t="str">
            <v/>
          </cell>
          <cell r="D104" t="str">
            <v>FERRIERE</v>
          </cell>
          <cell r="E104">
            <v>1</v>
          </cell>
        </row>
        <row r="105">
          <cell r="B105" t="str">
            <v/>
          </cell>
          <cell r="D105" t="str">
            <v>MOUILLERON BASKET CLUB</v>
          </cell>
          <cell r="E105">
            <v>2</v>
          </cell>
        </row>
        <row r="106">
          <cell r="B106" t="str">
            <v/>
          </cell>
          <cell r="D106" t="str">
            <v>ROBRETIERES BBCRY</v>
          </cell>
          <cell r="E106">
            <v>2</v>
          </cell>
        </row>
        <row r="107">
          <cell r="B107" t="str">
            <v/>
          </cell>
          <cell r="D107" t="str">
            <v>STE HERMINE</v>
          </cell>
          <cell r="E107">
            <v>1</v>
          </cell>
        </row>
        <row r="108">
          <cell r="B108" t="str">
            <v/>
          </cell>
          <cell r="D108" t="str">
            <v>FONTENAY LE COMTE</v>
          </cell>
          <cell r="E108">
            <v>1</v>
          </cell>
        </row>
        <row r="109">
          <cell r="B109" t="str">
            <v/>
          </cell>
          <cell r="D109" t="str">
            <v>HERBIERS VENDEE BASKET</v>
          </cell>
          <cell r="E109">
            <v>1</v>
          </cell>
        </row>
        <row r="110">
          <cell r="B110" t="str">
            <v/>
          </cell>
          <cell r="D110" t="str">
            <v>LUCS SUR BOULOGNE</v>
          </cell>
          <cell r="E110">
            <v>1</v>
          </cell>
        </row>
        <row r="111">
          <cell r="B111" t="str">
            <v/>
          </cell>
          <cell r="D111" t="str">
            <v>PAYS DES OLONNES BASKET</v>
          </cell>
          <cell r="E111">
            <v>1</v>
          </cell>
        </row>
        <row r="112">
          <cell r="B112" t="str">
            <v/>
          </cell>
          <cell r="D112" t="str">
            <v>BELLEVILLE SUR VIE</v>
          </cell>
          <cell r="E112">
            <v>1</v>
          </cell>
        </row>
        <row r="113">
          <cell r="B113" t="str">
            <v/>
          </cell>
          <cell r="D113" t="str">
            <v>ESSARTS</v>
          </cell>
          <cell r="E113">
            <v>1</v>
          </cell>
        </row>
        <row r="114">
          <cell r="B114" t="str">
            <v/>
          </cell>
          <cell r="D114" t="str">
            <v>HERBIERS VENDEE BASKET</v>
          </cell>
          <cell r="E114">
            <v>2</v>
          </cell>
        </row>
        <row r="115">
          <cell r="B115" t="str">
            <v/>
          </cell>
          <cell r="D115" t="str">
            <v>MOTHE ACHARD</v>
          </cell>
          <cell r="E115">
            <v>1</v>
          </cell>
        </row>
        <row r="116">
          <cell r="B116" t="str">
            <v/>
          </cell>
          <cell r="D116" t="str">
            <v>ROCHE VENDEE BC</v>
          </cell>
          <cell r="E116">
            <v>2</v>
          </cell>
        </row>
        <row r="117">
          <cell r="B117" t="str">
            <v/>
          </cell>
          <cell r="D117" t="str">
            <v>SMASH VENDEE SUD LOIRE</v>
          </cell>
          <cell r="E117">
            <v>1</v>
          </cell>
        </row>
        <row r="118">
          <cell r="B118" t="str">
            <v/>
          </cell>
          <cell r="D118" t="str">
            <v>ANTIGNY ANVOL</v>
          </cell>
          <cell r="E118">
            <v>1</v>
          </cell>
        </row>
        <row r="119">
          <cell r="B119" t="str">
            <v/>
          </cell>
          <cell r="D119" t="str">
            <v>CHANTONNAY EPINE</v>
          </cell>
          <cell r="E119">
            <v>1</v>
          </cell>
        </row>
        <row r="120">
          <cell r="B120" t="str">
            <v/>
          </cell>
          <cell r="D120" t="str">
            <v>GUYONNIERE</v>
          </cell>
          <cell r="E120">
            <v>1</v>
          </cell>
        </row>
        <row r="121">
          <cell r="B121" t="str">
            <v/>
          </cell>
          <cell r="D121" t="str">
            <v>TREIZE SEPTIERS</v>
          </cell>
          <cell r="E121">
            <v>1</v>
          </cell>
        </row>
        <row r="122">
          <cell r="B122" t="str">
            <v/>
          </cell>
          <cell r="D122" t="str">
            <v>MOUILLERON BASKET CLUB</v>
          </cell>
          <cell r="E122">
            <v>1</v>
          </cell>
        </row>
        <row r="123">
          <cell r="B123" t="str">
            <v/>
          </cell>
          <cell r="D123" t="str">
            <v>ST FULGENT</v>
          </cell>
          <cell r="E123">
            <v>1</v>
          </cell>
        </row>
        <row r="124">
          <cell r="B124" t="str">
            <v/>
          </cell>
          <cell r="D124" t="str">
            <v>ST GEORGES VENDEE BASKET</v>
          </cell>
          <cell r="E124">
            <v>1</v>
          </cell>
        </row>
        <row r="125">
          <cell r="B125" t="str">
            <v/>
          </cell>
          <cell r="D125" t="str">
            <v>ST JULIEN-VAIRE</v>
          </cell>
          <cell r="E1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50"/>
  <sheetViews>
    <sheetView showZeros="0" zoomScalePageLayoutView="0" workbookViewId="0" topLeftCell="A24">
      <selection activeCell="R45" sqref="R45"/>
    </sheetView>
  </sheetViews>
  <sheetFormatPr defaultColWidth="11.28125" defaultRowHeight="12" customHeight="1"/>
  <cols>
    <col min="1" max="1" width="2.8515625" style="5" bestFit="1" customWidth="1"/>
    <col min="2" max="2" width="22.7109375" style="4" customWidth="1"/>
    <col min="3" max="3" width="2.28125" style="5" customWidth="1"/>
    <col min="4" max="4" width="6.7109375" style="18" customWidth="1"/>
    <col min="5" max="5" width="2.7109375" style="3" customWidth="1"/>
    <col min="6" max="6" width="2.8515625" style="5" customWidth="1"/>
    <col min="7" max="7" width="22.7109375" style="3" customWidth="1"/>
    <col min="8" max="8" width="2.28125" style="5" customWidth="1"/>
    <col min="9" max="9" width="6.7109375" style="20" customWidth="1"/>
    <col min="10" max="10" width="3.7109375" style="3" customWidth="1"/>
    <col min="11" max="11" width="2.8515625" style="5" bestFit="1" customWidth="1"/>
    <col min="12" max="12" width="22.7109375" style="4" customWidth="1"/>
    <col min="13" max="13" width="2.28125" style="5" customWidth="1"/>
    <col min="14" max="14" width="9.140625" style="20" customWidth="1"/>
    <col min="15" max="15" width="6.57421875" style="3" hidden="1" customWidth="1"/>
    <col min="16" max="16384" width="11.28125" style="3" customWidth="1"/>
  </cols>
  <sheetData>
    <row r="1" spans="1:14" s="1" customFormat="1" ht="27" customHeight="1">
      <c r="A1" s="13" t="s">
        <v>31</v>
      </c>
      <c r="B1" s="12"/>
      <c r="C1" s="79" t="s">
        <v>13</v>
      </c>
      <c r="D1" s="79"/>
      <c r="E1" s="79"/>
      <c r="F1" s="79"/>
      <c r="G1" s="79"/>
      <c r="H1" s="79" t="s">
        <v>192</v>
      </c>
      <c r="I1" s="79"/>
      <c r="J1" s="79"/>
      <c r="K1" s="79"/>
      <c r="L1" s="81" t="s">
        <v>169</v>
      </c>
      <c r="M1" s="81"/>
      <c r="N1" s="81"/>
    </row>
    <row r="2" spans="1:14" s="1" customFormat="1" ht="27" customHeight="1">
      <c r="A2" s="12"/>
      <c r="B2" s="12"/>
      <c r="C2" s="80" t="s">
        <v>32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3:14" s="2" customFormat="1" ht="6.75" customHeight="1">
      <c r="C3" s="15"/>
      <c r="D3" s="18"/>
      <c r="H3" s="15"/>
      <c r="I3" s="20"/>
      <c r="M3" s="15"/>
      <c r="N3" s="20"/>
    </row>
    <row r="4" spans="1:14" s="14" customFormat="1" ht="13.5" customHeight="1">
      <c r="A4" s="76" t="s">
        <v>27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3:14" s="2" customFormat="1" ht="6.75" customHeight="1">
      <c r="C5" s="15"/>
      <c r="D5" s="18"/>
      <c r="H5" s="15"/>
      <c r="I5" s="20"/>
      <c r="M5" s="15"/>
      <c r="N5" s="20"/>
    </row>
    <row r="6" spans="1:14" s="2" customFormat="1" ht="13.5" customHeight="1">
      <c r="A6" s="24" t="s">
        <v>0</v>
      </c>
      <c r="B6" s="25" t="str">
        <f>$A$1&amp;VLOOKUP(C6,tri!$H:$I,2,0)&amp;"  Poule"</f>
        <v>PM1  Poule</v>
      </c>
      <c r="C6" s="26" t="s">
        <v>1</v>
      </c>
      <c r="D6" s="27"/>
      <c r="E6" s="6"/>
      <c r="F6" s="24" t="s">
        <v>0</v>
      </c>
      <c r="G6" s="25" t="str">
        <f>$A$1&amp;VLOOKUP(H6,tri!$H:$I,2,0)&amp;"  Poule"</f>
        <v>PM1  Poule</v>
      </c>
      <c r="H6" s="26" t="s">
        <v>2</v>
      </c>
      <c r="I6" s="27"/>
      <c r="J6" s="6"/>
      <c r="K6" s="24" t="s">
        <v>0</v>
      </c>
      <c r="L6" s="25" t="str">
        <f>$A$1&amp;VLOOKUP(M6,tri!$H:$I,2,0)&amp;"  Poule"</f>
        <v>PM1  Poule</v>
      </c>
      <c r="M6" s="26" t="s">
        <v>3</v>
      </c>
      <c r="N6" s="27"/>
    </row>
    <row r="7" spans="1:14" s="2" customFormat="1" ht="13.5" customHeight="1">
      <c r="A7" s="28">
        <v>1</v>
      </c>
      <c r="B7" s="17" t="str">
        <f>VLOOKUP(INDEX(C:C,ROW()-A7,)&amp;A7,bd,3,0)</f>
        <v>MONTAIGU</v>
      </c>
      <c r="C7" s="8">
        <f>VLOOKUP(INDEX(C:C,ROW()-A7,)&amp;A7,bd,4,0)</f>
        <v>1</v>
      </c>
      <c r="D7" s="29" t="str">
        <f>VLOOKUP(INDEX(C:C,ROW()-A7,)&amp;A7,bd,5,0)</f>
        <v>  </v>
      </c>
      <c r="E7" s="6"/>
      <c r="F7" s="28">
        <v>1</v>
      </c>
      <c r="G7" s="17" t="str">
        <f>VLOOKUP(INDEX(H:H,ROW()-F7,)&amp;F7,bd,3,0)</f>
        <v>HERBIERS VENDEE BASKET</v>
      </c>
      <c r="H7" s="8">
        <f>VLOOKUP(INDEX(H:H,ROW()-F7,)&amp;F7,bd,4,0)</f>
        <v>1</v>
      </c>
      <c r="I7" s="29" t="str">
        <f>VLOOKUP(INDEX(H:H,ROW()-F7,)&amp;F7,bd,5,0)</f>
        <v>  </v>
      </c>
      <c r="J7" s="6"/>
      <c r="K7" s="28">
        <v>1</v>
      </c>
      <c r="L7" s="17" t="str">
        <f>VLOOKUP(INDEX(M:M,ROW()-K7,)&amp;K7,bd,3,0)</f>
        <v>ST MARTIN DES NOYERS</v>
      </c>
      <c r="M7" s="8">
        <f>VLOOKUP(INDEX(M:M,ROW()-K7,)&amp;K7,bd,4,0)</f>
        <v>1</v>
      </c>
      <c r="N7" s="29" t="str">
        <f>VLOOKUP(INDEX(M:M,ROW()-K7,)&amp;K7,bd,5,0)</f>
        <v>  </v>
      </c>
    </row>
    <row r="8" spans="1:14" s="2" customFormat="1" ht="13.5" customHeight="1">
      <c r="A8" s="28">
        <v>2</v>
      </c>
      <c r="B8" s="17" t="str">
        <f>VLOOKUP(INDEX(C:C,ROW()-A8,)&amp;A8,bd,3,0)</f>
        <v>CHAMBRETAUD VENDEE SSSP</v>
      </c>
      <c r="C8" s="8">
        <f>VLOOKUP(INDEX(C:C,ROW()-A8,)&amp;A8,bd,4,0)</f>
        <v>1</v>
      </c>
      <c r="D8" s="29" t="str">
        <f>VLOOKUP(INDEX(C:C,ROW()-A8,)&amp;A8,bd,5,0)</f>
        <v>  </v>
      </c>
      <c r="E8" s="6"/>
      <c r="F8" s="28">
        <v>2</v>
      </c>
      <c r="G8" s="17" t="str">
        <f>VLOOKUP(INDEX(H:H,ROW()-F8,)&amp;F8,bd,3,0)</f>
        <v>AIZENAY</v>
      </c>
      <c r="H8" s="8">
        <f>VLOOKUP(INDEX(H:H,ROW()-F8,)&amp;F8,bd,4,0)</f>
        <v>1</v>
      </c>
      <c r="I8" s="29" t="str">
        <f>VLOOKUP(INDEX(H:H,ROW()-F8,)&amp;F8,bd,5,0)</f>
        <v>  </v>
      </c>
      <c r="J8" s="6"/>
      <c r="K8" s="28">
        <v>2</v>
      </c>
      <c r="L8" s="17" t="str">
        <f>VLOOKUP(INDEX(M:M,ROW()-K8,)&amp;K8,bd,3,0)</f>
        <v>STE GEMME LA PLAINE</v>
      </c>
      <c r="M8" s="8">
        <f>VLOOKUP(INDEX(M:M,ROW()-K8,)&amp;K8,bd,4,0)</f>
        <v>1</v>
      </c>
      <c r="N8" s="29" t="str">
        <f>VLOOKUP(INDEX(M:M,ROW()-K8,)&amp;K8,bd,5,0)</f>
        <v>CA  </v>
      </c>
    </row>
    <row r="9" spans="1:14" s="2" customFormat="1" ht="13.5" customHeight="1">
      <c r="A9" s="28">
        <v>3</v>
      </c>
      <c r="B9" s="17" t="str">
        <f>VLOOKUP(INDEX(C:C,ROW()-A9,)&amp;A9,bd,3,0)</f>
        <v>TREIZE SEPTIERS</v>
      </c>
      <c r="C9" s="8">
        <f>VLOOKUP(INDEX(C:C,ROW()-A9,)&amp;A9,bd,4,0)</f>
        <v>1</v>
      </c>
      <c r="D9" s="29" t="str">
        <f>VLOOKUP(INDEX(C:C,ROW()-A9,)&amp;A9,bd,5,0)</f>
        <v>  </v>
      </c>
      <c r="E9" s="6"/>
      <c r="F9" s="28">
        <v>3</v>
      </c>
      <c r="G9" s="17" t="str">
        <f>VLOOKUP(INDEX(H:H,ROW()-F9,)&amp;F9,bd,3,0)</f>
        <v>ST HILAIRE DE LOULAY</v>
      </c>
      <c r="H9" s="8">
        <f>VLOOKUP(INDEX(H:H,ROW()-F9,)&amp;F9,bd,4,0)</f>
        <v>1</v>
      </c>
      <c r="I9" s="29" t="str">
        <f>VLOOKUP(INDEX(H:H,ROW()-F9,)&amp;F9,bd,5,0)</f>
        <v>  </v>
      </c>
      <c r="J9" s="6"/>
      <c r="K9" s="28">
        <v>3</v>
      </c>
      <c r="L9" s="17" t="str">
        <f>VLOOKUP(INDEX(M:M,ROW()-K9,)&amp;K9,bd,3,0)</f>
        <v>ESSARTS</v>
      </c>
      <c r="M9" s="8">
        <f>VLOOKUP(INDEX(M:M,ROW()-K9,)&amp;K9,bd,4,0)</f>
        <v>1</v>
      </c>
      <c r="N9" s="29" t="str">
        <f>VLOOKUP(INDEX(M:M,ROW()-K9,)&amp;K9,bd,5,0)</f>
        <v>  </v>
      </c>
    </row>
    <row r="10" spans="1:14" s="2" customFormat="1" ht="13.5" customHeight="1">
      <c r="A10" s="30">
        <v>4</v>
      </c>
      <c r="B10" s="31" t="str">
        <f>VLOOKUP(INDEX(C:C,ROW()-A10,)&amp;A10,bd,3,0)</f>
        <v>ST GEORGES VENDEE BASKET</v>
      </c>
      <c r="C10" s="32">
        <f>VLOOKUP(INDEX(C:C,ROW()-A10,)&amp;A10,bd,4,0)</f>
        <v>2</v>
      </c>
      <c r="D10" s="33" t="str">
        <f>VLOOKUP(INDEX(C:C,ROW()-A10,)&amp;A10,bd,5,0)</f>
        <v>  </v>
      </c>
      <c r="E10" s="6"/>
      <c r="F10" s="30">
        <v>4</v>
      </c>
      <c r="G10" s="31" t="str">
        <f>VLOOKUP(INDEX(H:H,ROW()-F10,)&amp;F10,bd,3,0)</f>
        <v>ST GEORGES VENDEE BASKET</v>
      </c>
      <c r="H10" s="32">
        <f>VLOOKUP(INDEX(H:H,ROW()-F10,)&amp;F10,bd,4,0)</f>
        <v>1</v>
      </c>
      <c r="I10" s="33" t="str">
        <f>VLOOKUP(INDEX(H:H,ROW()-F10,)&amp;F10,bd,5,0)</f>
        <v>  </v>
      </c>
      <c r="J10" s="6"/>
      <c r="K10" s="30">
        <v>4</v>
      </c>
      <c r="L10" s="31" t="str">
        <f>VLOOKUP(INDEX(M:M,ROW()-K10,)&amp;K10,bd,3,0)</f>
        <v>FONTENAY LE COMTE</v>
      </c>
      <c r="M10" s="32">
        <f>VLOOKUP(INDEX(M:M,ROW()-K10,)&amp;K10,bd,4,0)</f>
        <v>1</v>
      </c>
      <c r="N10" s="33" t="str">
        <f>VLOOKUP(INDEX(M:M,ROW()-K10,)&amp;K10,bd,5,0)</f>
        <v>  </v>
      </c>
    </row>
    <row r="11" spans="1:14" s="2" customFormat="1" ht="6.75" customHeight="1">
      <c r="A11" s="8"/>
      <c r="B11" s="7"/>
      <c r="C11" s="8"/>
      <c r="D11" s="19"/>
      <c r="F11" s="8"/>
      <c r="G11" s="7"/>
      <c r="H11" s="8"/>
      <c r="I11" s="21"/>
      <c r="J11" s="6"/>
      <c r="K11" s="8"/>
      <c r="L11" s="7"/>
      <c r="M11" s="8"/>
      <c r="N11" s="21"/>
    </row>
    <row r="12" spans="1:14" s="2" customFormat="1" ht="13.5" customHeight="1">
      <c r="A12" s="24" t="s">
        <v>0</v>
      </c>
      <c r="B12" s="25" t="str">
        <f>$A$1&amp;VLOOKUP(C12,tri!$H:$I,2,0)&amp;"  Poule"</f>
        <v>PM1  Poule</v>
      </c>
      <c r="C12" s="26" t="s">
        <v>4</v>
      </c>
      <c r="D12" s="27"/>
      <c r="E12" s="6"/>
      <c r="F12" s="24" t="s">
        <v>0</v>
      </c>
      <c r="G12" s="25" t="str">
        <f>$A$1&amp;VLOOKUP(H12,tri!$H:$I,2,0)&amp;"  Poule"</f>
        <v>PM1  Poule</v>
      </c>
      <c r="H12" s="26" t="s">
        <v>5</v>
      </c>
      <c r="I12" s="27"/>
      <c r="J12" s="6"/>
      <c r="K12" s="24" t="s">
        <v>0</v>
      </c>
      <c r="L12" s="25" t="str">
        <f>$A$1&amp;VLOOKUP(M12,tri!$H:$I,2,0)&amp;"  Poule"</f>
        <v>PM1  Poule</v>
      </c>
      <c r="M12" s="26" t="s">
        <v>6</v>
      </c>
      <c r="N12" s="27"/>
    </row>
    <row r="13" spans="1:14" s="2" customFormat="1" ht="13.5" customHeight="1">
      <c r="A13" s="28">
        <v>1</v>
      </c>
      <c r="B13" s="17" t="str">
        <f>VLOOKUP(INDEX(C:C,ROW()-A13,)&amp;A13,bd,3,0)</f>
        <v>MOUTIERS SUR LAY</v>
      </c>
      <c r="C13" s="8">
        <f>VLOOKUP(INDEX(C:C,ROW()-A13,)&amp;A13,bd,4,0)</f>
        <v>1</v>
      </c>
      <c r="D13" s="29" t="str">
        <f>VLOOKUP(INDEX(C:C,ROW()-A13,)&amp;A13,bd,5,0)</f>
        <v>  </v>
      </c>
      <c r="E13" s="6"/>
      <c r="F13" s="28">
        <v>1</v>
      </c>
      <c r="G13" s="17" t="str">
        <f>VLOOKUP(INDEX(H:H,ROW()-F13,)&amp;F13,bd,3,0)</f>
        <v>PERRIER</v>
      </c>
      <c r="H13" s="8">
        <f>VLOOKUP(INDEX(H:H,ROW()-F13,)&amp;F13,bd,4,0)</f>
        <v>1</v>
      </c>
      <c r="I13" s="29" t="str">
        <f>VLOOKUP(INDEX(H:H,ROW()-F13,)&amp;F13,bd,5,0)</f>
        <v>CA  </v>
      </c>
      <c r="J13" s="6"/>
      <c r="K13" s="28">
        <v>1</v>
      </c>
      <c r="L13" s="17" t="str">
        <f>VLOOKUP(INDEX(M:M,ROW()-K13,)&amp;K13,bd,3,0)</f>
        <v>PAYS DES OLONNES BASKET</v>
      </c>
      <c r="M13" s="8">
        <f>VLOOKUP(INDEX(M:M,ROW()-K13,)&amp;K13,bd,4,0)</f>
        <v>2</v>
      </c>
      <c r="N13" s="29" t="str">
        <f>VLOOKUP(INDEX(M:M,ROW()-K13,)&amp;K13,bd,5,0)</f>
        <v>  </v>
      </c>
    </row>
    <row r="14" spans="1:14" s="2" customFormat="1" ht="13.5" customHeight="1">
      <c r="A14" s="28">
        <v>2</v>
      </c>
      <c r="B14" s="17" t="str">
        <f>VLOOKUP(INDEX(C:C,ROW()-A14,)&amp;A14,bd,3,0)</f>
        <v>SPORT BASKET YONNAIS</v>
      </c>
      <c r="C14" s="8">
        <f>VLOOKUP(INDEX(C:C,ROW()-A14,)&amp;A14,bd,4,0)</f>
        <v>1</v>
      </c>
      <c r="D14" s="29" t="str">
        <f>VLOOKUP(INDEX(C:C,ROW()-A14,)&amp;A14,bd,5,0)</f>
        <v>  </v>
      </c>
      <c r="E14" s="6"/>
      <c r="F14" s="28">
        <v>2</v>
      </c>
      <c r="G14" s="17" t="str">
        <f>VLOOKUP(INDEX(H:H,ROW()-F14,)&amp;F14,bd,3,0)</f>
        <v>MOTHE ACHARD</v>
      </c>
      <c r="H14" s="8">
        <f>VLOOKUP(INDEX(H:H,ROW()-F14,)&amp;F14,bd,4,0)</f>
        <v>1</v>
      </c>
      <c r="I14" s="29" t="str">
        <f>VLOOKUP(INDEX(H:H,ROW()-F14,)&amp;F14,bd,5,0)</f>
        <v>CA  </v>
      </c>
      <c r="J14" s="6"/>
      <c r="K14" s="28">
        <v>2</v>
      </c>
      <c r="L14" s="17" t="str">
        <f>VLOOKUP(INDEX(M:M,ROW()-K14,)&amp;K14,bd,3,0)</f>
        <v>VENDEE CHALLANS BASKET</v>
      </c>
      <c r="M14" s="8">
        <f>VLOOKUP(INDEX(M:M,ROW()-K14,)&amp;K14,bd,4,0)</f>
        <v>1</v>
      </c>
      <c r="N14" s="29" t="str">
        <f>VLOOKUP(INDEX(M:M,ROW()-K14,)&amp;K14,bd,5,0)</f>
        <v>  </v>
      </c>
    </row>
    <row r="15" spans="1:14" s="2" customFormat="1" ht="13.5" customHeight="1">
      <c r="A15" s="28">
        <v>3</v>
      </c>
      <c r="B15" s="17" t="str">
        <f>VLOOKUP(INDEX(C:C,ROW()-A15,)&amp;A15,bd,3,0)</f>
        <v>BENET BASKET CLUB</v>
      </c>
      <c r="C15" s="8">
        <f>VLOOKUP(INDEX(C:C,ROW()-A15,)&amp;A15,bd,4,0)</f>
        <v>1</v>
      </c>
      <c r="D15" s="29" t="str">
        <f>VLOOKUP(INDEX(C:C,ROW()-A15,)&amp;A15,bd,5,0)</f>
        <v>  </v>
      </c>
      <c r="E15" s="6"/>
      <c r="F15" s="28">
        <v>3</v>
      </c>
      <c r="G15" s="17" t="str">
        <f>VLOOKUP(INDEX(H:H,ROW()-F15,)&amp;F15,bd,3,0)</f>
        <v>TALMONT ST HILAIRE</v>
      </c>
      <c r="H15" s="8">
        <f>VLOOKUP(INDEX(H:H,ROW()-F15,)&amp;F15,bd,4,0)</f>
        <v>1</v>
      </c>
      <c r="I15" s="29" t="str">
        <f>VLOOKUP(INDEX(H:H,ROW()-F15,)&amp;F15,bd,5,0)</f>
        <v>  </v>
      </c>
      <c r="J15" s="6"/>
      <c r="K15" s="28">
        <v>3</v>
      </c>
      <c r="L15" s="17" t="str">
        <f>VLOOKUP(INDEX(M:M,ROW()-K15,)&amp;K15,bd,3,0)</f>
        <v>VENANSAULT BASKET CLUB</v>
      </c>
      <c r="M15" s="8">
        <f>VLOOKUP(INDEX(M:M,ROW()-K15,)&amp;K15,bd,4,0)</f>
        <v>1</v>
      </c>
      <c r="N15" s="29" t="str">
        <f>VLOOKUP(INDEX(M:M,ROW()-K15,)&amp;K15,bd,5,0)</f>
        <v>  </v>
      </c>
    </row>
    <row r="16" spans="1:14" s="2" customFormat="1" ht="13.5" customHeight="1">
      <c r="A16" s="30">
        <v>4</v>
      </c>
      <c r="B16" s="31" t="str">
        <f>VLOOKUP(INDEX(C:C,ROW()-A16,)&amp;A16,bd,3,0)</f>
        <v>ROBRETIERES BBCRY</v>
      </c>
      <c r="C16" s="32">
        <f>VLOOKUP(INDEX(C:C,ROW()-A16,)&amp;A16,bd,4,0)</f>
        <v>1</v>
      </c>
      <c r="D16" s="33" t="str">
        <f>VLOOKUP(INDEX(C:C,ROW()-A16,)&amp;A16,bd,5,0)</f>
        <v>  </v>
      </c>
      <c r="E16" s="6"/>
      <c r="F16" s="30">
        <v>4</v>
      </c>
      <c r="G16" s="31" t="str">
        <f>VLOOKUP(INDEX(H:H,ROW()-F16,)&amp;F16,bd,3,0)</f>
        <v>PAYS DES OLONNES BASKET</v>
      </c>
      <c r="H16" s="32">
        <f>VLOOKUP(INDEX(H:H,ROW()-F16,)&amp;F16,bd,4,0)</f>
        <v>1</v>
      </c>
      <c r="I16" s="33" t="str">
        <f>VLOOKUP(INDEX(H:H,ROW()-F16,)&amp;F16,bd,5,0)</f>
        <v>  </v>
      </c>
      <c r="J16" s="6"/>
      <c r="K16" s="30">
        <v>4</v>
      </c>
      <c r="L16" s="31" t="str">
        <f>VLOOKUP(INDEX(M:M,ROW()-K16,)&amp;K16,bd,3,0)</f>
        <v>COEX</v>
      </c>
      <c r="M16" s="32">
        <f>VLOOKUP(INDEX(M:M,ROW()-K16,)&amp;K16,bd,4,0)</f>
        <v>1</v>
      </c>
      <c r="N16" s="33" t="str">
        <f>VLOOKUP(INDEX(M:M,ROW()-K16,)&amp;K16,bd,5,0)</f>
        <v>  </v>
      </c>
    </row>
    <row r="17" spans="1:14" s="2" customFormat="1" ht="6.75" customHeight="1">
      <c r="A17" s="8"/>
      <c r="B17" s="7"/>
      <c r="C17" s="8"/>
      <c r="D17" s="19"/>
      <c r="F17" s="8"/>
      <c r="G17" s="7"/>
      <c r="H17" s="8"/>
      <c r="I17" s="21"/>
      <c r="J17" s="6"/>
      <c r="K17" s="8"/>
      <c r="L17" s="7"/>
      <c r="M17" s="8"/>
      <c r="N17" s="21"/>
    </row>
    <row r="18" spans="1:14" s="14" customFormat="1" ht="13.5" customHeight="1">
      <c r="A18" s="76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3:14" s="2" customFormat="1" ht="6.75" customHeight="1">
      <c r="C19" s="15"/>
      <c r="D19" s="18"/>
      <c r="H19" s="15"/>
      <c r="I19" s="20"/>
      <c r="M19" s="15"/>
      <c r="N19" s="20"/>
    </row>
    <row r="20" spans="1:14" s="2" customFormat="1" ht="13.5" customHeight="1">
      <c r="A20" s="24" t="s">
        <v>0</v>
      </c>
      <c r="B20" s="25" t="str">
        <f>$A$1&amp;VLOOKUP(C20,tri!$H:$I,2,0)&amp;"  Poule"</f>
        <v>PM2  Poule</v>
      </c>
      <c r="C20" s="26" t="s">
        <v>7</v>
      </c>
      <c r="D20" s="27"/>
      <c r="E20" s="6"/>
      <c r="F20" s="24" t="s">
        <v>0</v>
      </c>
      <c r="G20" s="25" t="str">
        <f>$A$1&amp;VLOOKUP(H20,tri!$H:$I,2,0)&amp;"  Poule"</f>
        <v>PM2  Poule</v>
      </c>
      <c r="H20" s="26" t="s">
        <v>8</v>
      </c>
      <c r="I20" s="27"/>
      <c r="J20" s="6"/>
      <c r="K20" s="24" t="s">
        <v>0</v>
      </c>
      <c r="L20" s="25" t="str">
        <f>$A$1&amp;VLOOKUP(M20,tri!$H:$I,2,0)&amp;"  Poule"</f>
        <v>PM2  Poule</v>
      </c>
      <c r="M20" s="26" t="s">
        <v>9</v>
      </c>
      <c r="N20" s="27"/>
    </row>
    <row r="21" spans="1:14" s="2" customFormat="1" ht="13.5" customHeight="1">
      <c r="A21" s="28">
        <v>1</v>
      </c>
      <c r="B21" s="17" t="str">
        <f>VLOOKUP(INDEX(C:C,ROW()-A21,)&amp;A21,bd,3,0)</f>
        <v>SALLERTAINE BASKET CLUB</v>
      </c>
      <c r="C21" s="8">
        <f>VLOOKUP(INDEX(C:C,ROW()-A21,)&amp;A21,bd,4,0)</f>
        <v>1</v>
      </c>
      <c r="D21" s="29" t="str">
        <f>VLOOKUP(INDEX(C:C,ROW()-A21,)&amp;A21,bd,5,0)</f>
        <v>  </v>
      </c>
      <c r="E21" s="6"/>
      <c r="F21" s="28">
        <v>1</v>
      </c>
      <c r="G21" s="17" t="str">
        <f>VLOOKUP(INDEX(H:H,ROW()-F21,)&amp;F21,bd,3,0)</f>
        <v>BRETIGNOLLES SUR MER</v>
      </c>
      <c r="H21" s="8">
        <f>VLOOKUP(INDEX(H:H,ROW()-F21,)&amp;F21,bd,4,0)</f>
        <v>1</v>
      </c>
      <c r="I21" s="29" t="str">
        <f>VLOOKUP(INDEX(H:H,ROW()-F21,)&amp;F21,bd,5,0)</f>
        <v>  </v>
      </c>
      <c r="J21" s="6"/>
      <c r="K21" s="28">
        <v>1</v>
      </c>
      <c r="L21" s="17" t="str">
        <f>VLOOKUP(INDEX(M:M,ROW()-K21,)&amp;K21,bd,3,0)</f>
        <v>ROCHE VENDEE BC</v>
      </c>
      <c r="M21" s="8">
        <f>VLOOKUP(INDEX(M:M,ROW()-K21,)&amp;K21,bd,4,0)</f>
        <v>1</v>
      </c>
      <c r="N21" s="29" t="str">
        <f>VLOOKUP(INDEX(M:M,ROW()-K21,)&amp;K21,bd,5,0)</f>
        <v>  </v>
      </c>
    </row>
    <row r="22" spans="1:14" s="2" customFormat="1" ht="13.5" customHeight="1">
      <c r="A22" s="28">
        <v>2</v>
      </c>
      <c r="B22" s="17" t="str">
        <f>VLOOKUP(INDEX(C:C,ROW()-A22,)&amp;A22,bd,3,0)</f>
        <v>SOULLANS BC</v>
      </c>
      <c r="C22" s="8">
        <f>VLOOKUP(INDEX(C:C,ROW()-A22,)&amp;A22,bd,4,0)</f>
        <v>1</v>
      </c>
      <c r="D22" s="29" t="str">
        <f>VLOOKUP(INDEX(C:C,ROW()-A22,)&amp;A22,bd,5,0)</f>
        <v> HC </v>
      </c>
      <c r="E22" s="6"/>
      <c r="F22" s="28">
        <v>2</v>
      </c>
      <c r="G22" s="17" t="str">
        <f>VLOOKUP(INDEX(H:H,ROW()-F22,)&amp;F22,bd,3,0)</f>
        <v>VENDEE CHALLANS BASKET</v>
      </c>
      <c r="H22" s="8">
        <f>VLOOKUP(INDEX(H:H,ROW()-F22,)&amp;F22,bd,4,0)</f>
        <v>2</v>
      </c>
      <c r="I22" s="29" t="str">
        <f>VLOOKUP(INDEX(H:H,ROW()-F22,)&amp;F22,bd,5,0)</f>
        <v>  </v>
      </c>
      <c r="J22" s="6"/>
      <c r="K22" s="28">
        <v>2</v>
      </c>
      <c r="L22" s="17" t="str">
        <f>VLOOKUP(INDEX(M:M,ROW()-K22,)&amp;K22,bd,3,0)</f>
        <v>ROBRETIERES BBCRY</v>
      </c>
      <c r="M22" s="8">
        <f>VLOOKUP(INDEX(M:M,ROW()-K22,)&amp;K22,bd,4,0)</f>
        <v>2</v>
      </c>
      <c r="N22" s="29" t="str">
        <f>VLOOKUP(INDEX(M:M,ROW()-K22,)&amp;K22,bd,5,0)</f>
        <v>HC</v>
      </c>
    </row>
    <row r="23" spans="1:14" s="2" customFormat="1" ht="13.5" customHeight="1">
      <c r="A23" s="28">
        <v>3</v>
      </c>
      <c r="B23" s="17" t="str">
        <f>VLOOKUP(INDEX(C:C,ROW()-A23,)&amp;A23,bd,3,0)</f>
        <v>VENDEE CHALLANS BASKET</v>
      </c>
      <c r="C23" s="8">
        <f>VLOOKUP(INDEX(C:C,ROW()-A23,)&amp;A23,bd,4,0)</f>
        <v>3</v>
      </c>
      <c r="D23" s="29" t="str">
        <f>VLOOKUP(INDEX(C:C,ROW()-A23,)&amp;A23,bd,5,0)</f>
        <v>  </v>
      </c>
      <c r="E23" s="6"/>
      <c r="F23" s="28">
        <v>3</v>
      </c>
      <c r="G23" s="17" t="str">
        <f>VLOOKUP(INDEX(H:H,ROW()-F23,)&amp;F23,bd,3,0)</f>
        <v>SPORT BASKET YONNAIS</v>
      </c>
      <c r="H23" s="8">
        <f>VLOOKUP(INDEX(H:H,ROW()-F23,)&amp;F23,bd,4,0)</f>
        <v>2</v>
      </c>
      <c r="I23" s="29" t="str">
        <f>VLOOKUP(INDEX(H:H,ROW()-F23,)&amp;F23,bd,5,0)</f>
        <v>  </v>
      </c>
      <c r="J23" s="6"/>
      <c r="K23" s="28">
        <v>3</v>
      </c>
      <c r="L23" s="17" t="str">
        <f>VLOOKUP(INDEX(M:M,ROW()-K23,)&amp;K23,bd,3,0)</f>
        <v>TALMONT ST HILAIRE</v>
      </c>
      <c r="M23" s="8">
        <f>VLOOKUP(INDEX(M:M,ROW()-K23,)&amp;K23,bd,4,0)</f>
        <v>2</v>
      </c>
      <c r="N23" s="29" t="str">
        <f>VLOOKUP(INDEX(M:M,ROW()-K23,)&amp;K23,bd,5,0)</f>
        <v>  </v>
      </c>
    </row>
    <row r="24" spans="1:14" s="2" customFormat="1" ht="13.5" customHeight="1">
      <c r="A24" s="30">
        <v>4</v>
      </c>
      <c r="B24" s="31" t="str">
        <f>VLOOKUP(INDEX(C:C,ROW()-A24,)&amp;A24,bd,3,0)</f>
        <v>GARNACHE</v>
      </c>
      <c r="C24" s="32">
        <f>VLOOKUP(INDEX(C:C,ROW()-A24,)&amp;A24,bd,4,0)</f>
        <v>1</v>
      </c>
      <c r="D24" s="33" t="str">
        <f>VLOOKUP(INDEX(C:C,ROW()-A24,)&amp;A24,bd,5,0)</f>
        <v>  </v>
      </c>
      <c r="E24" s="6"/>
      <c r="F24" s="30">
        <v>4</v>
      </c>
      <c r="G24" s="31" t="str">
        <f>VLOOKUP(INDEX(H:H,ROW()-F24,)&amp;F24,bd,3,0)</f>
        <v>ST REVEREND</v>
      </c>
      <c r="H24" s="32">
        <f>VLOOKUP(INDEX(H:H,ROW()-F24,)&amp;F24,bd,4,0)</f>
        <v>1</v>
      </c>
      <c r="I24" s="33">
        <f>VLOOKUP(INDEX(H:H,ROW()-F24,)&amp;F24,bd,5,0)</f>
        <v>0</v>
      </c>
      <c r="J24" s="6"/>
      <c r="K24" s="30">
        <v>4</v>
      </c>
      <c r="L24" s="31" t="str">
        <f>VLOOKUP(INDEX(M:M,ROW()-K24,)&amp;K24,bd,3,0)</f>
        <v>ANGLES-LONGEVILLE</v>
      </c>
      <c r="M24" s="32">
        <f>VLOOKUP(INDEX(M:M,ROW()-K24,)&amp;K24,bd,4,0)</f>
        <v>1</v>
      </c>
      <c r="N24" s="33" t="str">
        <f>VLOOKUP(INDEX(M:M,ROW()-K24,)&amp;K24,bd,5,0)</f>
        <v>  </v>
      </c>
    </row>
    <row r="25" spans="1:14" s="2" customFormat="1" ht="6.75" customHeight="1">
      <c r="A25" s="8"/>
      <c r="B25" s="7"/>
      <c r="C25" s="8"/>
      <c r="D25" s="19"/>
      <c r="F25" s="8"/>
      <c r="G25" s="7"/>
      <c r="H25" s="8"/>
      <c r="I25" s="21"/>
      <c r="J25" s="6"/>
      <c r="K25" s="8"/>
      <c r="L25" s="7"/>
      <c r="M25" s="8"/>
      <c r="N25" s="21"/>
    </row>
    <row r="26" spans="1:14" s="2" customFormat="1" ht="13.5" customHeight="1">
      <c r="A26" s="24" t="s">
        <v>0</v>
      </c>
      <c r="B26" s="25" t="str">
        <f>$A$1&amp;VLOOKUP(C26,tri!$H:$I,2,0)&amp;"  Poule"</f>
        <v>PM2  Poule</v>
      </c>
      <c r="C26" s="26" t="s">
        <v>10</v>
      </c>
      <c r="D26" s="27"/>
      <c r="E26" s="6"/>
      <c r="F26" s="24" t="s">
        <v>0</v>
      </c>
      <c r="G26" s="25" t="str">
        <f>$A$1&amp;VLOOKUP(H26,tri!$H:$I,2,0)&amp;"  Poule"</f>
        <v>PM2  Poule</v>
      </c>
      <c r="H26" s="26" t="s">
        <v>11</v>
      </c>
      <c r="I26" s="27"/>
      <c r="J26" s="6"/>
      <c r="K26" s="24" t="s">
        <v>0</v>
      </c>
      <c r="L26" s="25" t="str">
        <f>$A$1&amp;VLOOKUP(M26,tri!$H:$I,2,0)&amp;"  Poule"</f>
        <v>PM2  Poule</v>
      </c>
      <c r="M26" s="26" t="s">
        <v>12</v>
      </c>
      <c r="N26" s="27"/>
    </row>
    <row r="27" spans="1:14" s="2" customFormat="1" ht="13.5" customHeight="1">
      <c r="A27" s="28">
        <v>1</v>
      </c>
      <c r="B27" s="17" t="str">
        <f>VLOOKUP(INDEX(C:C,ROW()-A27,)&amp;A27,bd,3,0)</f>
        <v>FERRIERE</v>
      </c>
      <c r="C27" s="8">
        <f>VLOOKUP(INDEX(C:C,ROW()-A27,)&amp;A27,bd,4,0)</f>
        <v>1</v>
      </c>
      <c r="D27" s="29" t="str">
        <f>VLOOKUP(INDEX(C:C,ROW()-A27,)&amp;A27,bd,5,0)</f>
        <v>  </v>
      </c>
      <c r="E27" s="6"/>
      <c r="F27" s="28">
        <v>1</v>
      </c>
      <c r="G27" s="17" t="str">
        <f>VLOOKUP(INDEX(H:H,ROW()-F27,)&amp;F27,bd,3,0)</f>
        <v>MOUCHAMPS</v>
      </c>
      <c r="H27" s="8">
        <f>VLOOKUP(INDEX(H:H,ROW()-F27,)&amp;F27,bd,4,0)</f>
        <v>1</v>
      </c>
      <c r="I27" s="29" t="str">
        <f>VLOOKUP(INDEX(H:H,ROW()-F27,)&amp;F27,bd,5,0)</f>
        <v> HC </v>
      </c>
      <c r="J27" s="6"/>
      <c r="K27" s="28">
        <v>1</v>
      </c>
      <c r="L27" s="17" t="str">
        <f>VLOOKUP(INDEX(M:M,ROW()-K27,)&amp;K27,bd,3,0)</f>
        <v>CUGAND-BERNARDIERE BASKET ASSO</v>
      </c>
      <c r="M27" s="8">
        <f>VLOOKUP(INDEX(M:M,ROW()-K27,)&amp;K27,bd,4,0)</f>
        <v>1</v>
      </c>
      <c r="N27" s="29" t="str">
        <f>VLOOKUP(INDEX(M:M,ROW()-K27,)&amp;K27,bd,5,0)</f>
        <v>  </v>
      </c>
    </row>
    <row r="28" spans="1:14" s="2" customFormat="1" ht="13.5" customHeight="1">
      <c r="A28" s="28">
        <v>2</v>
      </c>
      <c r="B28" s="17" t="str">
        <f>VLOOKUP(INDEX(C:C,ROW()-A28,)&amp;A28,bd,3,0)</f>
        <v>STE HERMINE</v>
      </c>
      <c r="C28" s="8">
        <f>VLOOKUP(INDEX(C:C,ROW()-A28,)&amp;A28,bd,4,0)</f>
        <v>1</v>
      </c>
      <c r="D28" s="29" t="str">
        <f>VLOOKUP(INDEX(C:C,ROW()-A28,)&amp;A28,bd,5,0)</f>
        <v>CA  </v>
      </c>
      <c r="E28" s="6"/>
      <c r="F28" s="28">
        <v>2</v>
      </c>
      <c r="G28" s="17" t="str">
        <f>VLOOKUP(INDEX(H:H,ROW()-F28,)&amp;F28,bd,3,0)</f>
        <v>HERBIERS VENDEE BASKET</v>
      </c>
      <c r="H28" s="8">
        <f>VLOOKUP(INDEX(H:H,ROW()-F28,)&amp;F28,bd,4,0)</f>
        <v>2</v>
      </c>
      <c r="I28" s="29" t="str">
        <f>VLOOKUP(INDEX(H:H,ROW()-F28,)&amp;F28,bd,5,0)</f>
        <v>  </v>
      </c>
      <c r="J28" s="6"/>
      <c r="K28" s="28">
        <v>2</v>
      </c>
      <c r="L28" s="17" t="str">
        <f>VLOOKUP(INDEX(M:M,ROW()-K28,)&amp;K28,bd,3,0)</f>
        <v>BOUFFERE</v>
      </c>
      <c r="M28" s="8">
        <f>VLOOKUP(INDEX(M:M,ROW()-K28,)&amp;K28,bd,4,0)</f>
        <v>1</v>
      </c>
      <c r="N28" s="29" t="str">
        <f>VLOOKUP(INDEX(M:M,ROW()-K28,)&amp;K28,bd,5,0)</f>
        <v>  </v>
      </c>
    </row>
    <row r="29" spans="1:14" s="2" customFormat="1" ht="13.5" customHeight="1">
      <c r="A29" s="28">
        <v>3</v>
      </c>
      <c r="B29" s="17" t="str">
        <f>VLOOKUP(INDEX(C:C,ROW()-A29,)&amp;A29,bd,3,0)</f>
        <v>CHAVAGNES EN PAILLERS</v>
      </c>
      <c r="C29" s="8">
        <f>VLOOKUP(INDEX(C:C,ROW()-A29,)&amp;A29,bd,4,0)</f>
        <v>1</v>
      </c>
      <c r="D29" s="29" t="str">
        <f>VLOOKUP(INDEX(C:C,ROW()-A29,)&amp;A29,bd,5,0)</f>
        <v>EN  </v>
      </c>
      <c r="E29" s="6"/>
      <c r="F29" s="28">
        <v>3</v>
      </c>
      <c r="G29" s="17" t="str">
        <f>VLOOKUP(INDEX(H:H,ROW()-F29,)&amp;F29,bd,3,0)</f>
        <v>BASKET CLUB DES 3 RIVIERES</v>
      </c>
      <c r="H29" s="8">
        <f>VLOOKUP(INDEX(H:H,ROW()-F29,)&amp;F29,bd,4,0)</f>
        <v>1</v>
      </c>
      <c r="I29" s="29" t="str">
        <f>VLOOKUP(INDEX(H:H,ROW()-F29,)&amp;F29,bd,5,0)</f>
        <v>  </v>
      </c>
      <c r="J29" s="6"/>
      <c r="K29" s="28">
        <v>3</v>
      </c>
      <c r="L29" s="17" t="str">
        <f>VLOOKUP(INDEX(M:M,ROW()-K29,)&amp;K29,bd,3,0)</f>
        <v>HERBIERS VENDEE BASKET</v>
      </c>
      <c r="M29" s="8">
        <f>VLOOKUP(INDEX(M:M,ROW()-K29,)&amp;K29,bd,4,0)</f>
        <v>3</v>
      </c>
      <c r="N29" s="29" t="str">
        <f>VLOOKUP(INDEX(M:M,ROW()-K29,)&amp;K29,bd,5,0)</f>
        <v>  </v>
      </c>
    </row>
    <row r="30" spans="1:14" s="2" customFormat="1" ht="13.5" customHeight="1">
      <c r="A30" s="30">
        <v>4</v>
      </c>
      <c r="B30" s="31" t="str">
        <f>VLOOKUP(INDEX(C:C,ROW()-A30,)&amp;A30,bd,3,0)</f>
        <v>BOURNEZEAU</v>
      </c>
      <c r="C30" s="32">
        <f>VLOOKUP(INDEX(C:C,ROW()-A30,)&amp;A30,bd,4,0)</f>
        <v>1</v>
      </c>
      <c r="D30" s="33" t="str">
        <f>VLOOKUP(INDEX(C:C,ROW()-A30,)&amp;A30,bd,5,0)</f>
        <v>  </v>
      </c>
      <c r="E30" s="6"/>
      <c r="F30" s="30">
        <v>4</v>
      </c>
      <c r="G30" s="31" t="str">
        <f>VLOOKUP(INDEX(H:H,ROW()-F30,)&amp;F30,bd,3,0)</f>
        <v>CHANTONNAY EPINE</v>
      </c>
      <c r="H30" s="32">
        <f>VLOOKUP(INDEX(H:H,ROW()-F30,)&amp;F30,bd,4,0)</f>
        <v>1</v>
      </c>
      <c r="I30" s="33" t="str">
        <f>VLOOKUP(INDEX(H:H,ROW()-F30,)&amp;F30,bd,5,0)</f>
        <v>  </v>
      </c>
      <c r="J30" s="6"/>
      <c r="K30" s="30">
        <v>4</v>
      </c>
      <c r="L30" s="31" t="str">
        <f>VLOOKUP(INDEX(M:M,ROW()-K30,)&amp;K30,bd,3,0)</f>
        <v>CHAMBRETAUD VENDEE SSSP</v>
      </c>
      <c r="M30" s="32">
        <f>VLOOKUP(INDEX(M:M,ROW()-K30,)&amp;K30,bd,4,0)</f>
        <v>2</v>
      </c>
      <c r="N30" s="33" t="str">
        <f>VLOOKUP(INDEX(M:M,ROW()-K30,)&amp;K30,bd,5,0)</f>
        <v>  </v>
      </c>
    </row>
    <row r="31" spans="1:14" s="2" customFormat="1" ht="6.75" customHeight="1">
      <c r="A31" s="8"/>
      <c r="B31" s="7"/>
      <c r="C31" s="8"/>
      <c r="D31" s="19"/>
      <c r="F31" s="8"/>
      <c r="G31" s="7"/>
      <c r="H31" s="8"/>
      <c r="I31" s="21"/>
      <c r="J31" s="6"/>
      <c r="K31" s="8"/>
      <c r="L31" s="7"/>
      <c r="M31" s="8"/>
      <c r="N31" s="21"/>
    </row>
    <row r="32" spans="1:14" s="14" customFormat="1" ht="13.5" customHeight="1">
      <c r="A32" s="76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</row>
    <row r="33" spans="3:14" s="2" customFormat="1" ht="6.75" customHeight="1">
      <c r="C33" s="15"/>
      <c r="D33" s="18"/>
      <c r="H33" s="15"/>
      <c r="I33" s="20"/>
      <c r="M33" s="15"/>
      <c r="N33" s="20"/>
    </row>
    <row r="34" spans="1:14" s="2" customFormat="1" ht="13.5" customHeight="1">
      <c r="A34" s="24" t="s">
        <v>0</v>
      </c>
      <c r="B34" s="25" t="str">
        <f>$A$1&amp;VLOOKUP(C34,tri!$H:$I,2,0)&amp;"  Poule"</f>
        <v>PM3  Poule</v>
      </c>
      <c r="C34" s="26" t="s">
        <v>172</v>
      </c>
      <c r="D34" s="27"/>
      <c r="E34" s="6"/>
      <c r="F34" s="24" t="s">
        <v>0</v>
      </c>
      <c r="G34" s="25" t="str">
        <f>$A$1&amp;VLOOKUP(H34,tri!$H:$I,2,0)&amp;"  Poule"</f>
        <v>PM3  Poule</v>
      </c>
      <c r="H34" s="26" t="s">
        <v>193</v>
      </c>
      <c r="I34" s="27"/>
      <c r="J34" s="6"/>
      <c r="K34" s="24" t="s">
        <v>0</v>
      </c>
      <c r="L34" s="25" t="str">
        <f>$A$1&amp;VLOOKUP(M34,tri!$H:$I,2,0)&amp;"  Poule"</f>
        <v>PM3  Poule</v>
      </c>
      <c r="M34" s="26" t="s">
        <v>194</v>
      </c>
      <c r="N34" s="27"/>
    </row>
    <row r="35" spans="1:14" s="2" customFormat="1" ht="13.5" customHeight="1">
      <c r="A35" s="28">
        <v>1</v>
      </c>
      <c r="B35" s="17" t="str">
        <f>VLOOKUP(INDEX(C:C,ROW()-A35,)&amp;A35,bd,3,0)</f>
        <v>ST MARTIN DE FRAIGNEAU</v>
      </c>
      <c r="C35" s="8">
        <f>VLOOKUP(INDEX(C:C,ROW()-A35,)&amp;A35,bd,4,0)</f>
        <v>1</v>
      </c>
      <c r="D35" s="29" t="str">
        <f>VLOOKUP(INDEX(C:C,ROW()-A35,)&amp;A35,bd,5,0)</f>
        <v>  </v>
      </c>
      <c r="E35" s="6"/>
      <c r="F35" s="28">
        <v>1</v>
      </c>
      <c r="G35" s="17" t="str">
        <f>VLOOKUP(INDEX(H:H,ROW()-F35,)&amp;F35,bd,3,0)</f>
        <v>ANGLES-LONGEVILLE</v>
      </c>
      <c r="H35" s="8">
        <f>VLOOKUP(INDEX(H:H,ROW()-F35,)&amp;F35,bd,4,0)</f>
        <v>2</v>
      </c>
      <c r="I35" s="29" t="str">
        <f>VLOOKUP(INDEX(H:H,ROW()-F35,)&amp;F35,bd,5,0)</f>
        <v>  </v>
      </c>
      <c r="J35" s="6"/>
      <c r="K35" s="28">
        <v>1</v>
      </c>
      <c r="L35" s="17" t="str">
        <f>VLOOKUP(INDEX(M:M,ROW()-K35,)&amp;K35,bd,3,0)</f>
        <v>VENDEE CHALLANS BASKET</v>
      </c>
      <c r="M35" s="8">
        <f>VLOOKUP(INDEX(M:M,ROW()-K35,)&amp;K35,bd,4,0)</f>
        <v>6</v>
      </c>
      <c r="N35" s="29" t="str">
        <f>VLOOKUP(INDEX(M:M,ROW()-K35,)&amp;K35,bd,5,0)</f>
        <v>  </v>
      </c>
    </row>
    <row r="36" spans="1:14" s="2" customFormat="1" ht="13.5" customHeight="1">
      <c r="A36" s="28">
        <v>2</v>
      </c>
      <c r="B36" s="17" t="str">
        <f>VLOOKUP(INDEX(C:C,ROW()-A36,)&amp;A36,bd,3,0)</f>
        <v>LUCON BASKET CLUB</v>
      </c>
      <c r="C36" s="8">
        <f>VLOOKUP(INDEX(C:C,ROW()-A36,)&amp;A36,bd,4,0)</f>
        <v>1</v>
      </c>
      <c r="D36" s="29" t="str">
        <f>VLOOKUP(INDEX(C:C,ROW()-A36,)&amp;A36,bd,5,0)</f>
        <v>  </v>
      </c>
      <c r="E36" s="6"/>
      <c r="F36" s="28">
        <v>2</v>
      </c>
      <c r="G36" s="17" t="str">
        <f>VLOOKUP(INDEX(H:H,ROW()-F36,)&amp;F36,bd,3,0)</f>
        <v>STE FLAIVE DES LOUPS</v>
      </c>
      <c r="H36" s="8">
        <f>VLOOKUP(INDEX(H:H,ROW()-F36,)&amp;F36,bd,4,0)</f>
        <v>1</v>
      </c>
      <c r="I36" s="29" t="str">
        <f>VLOOKUP(INDEX(H:H,ROW()-F36,)&amp;F36,bd,5,0)</f>
        <v>  </v>
      </c>
      <c r="J36" s="6"/>
      <c r="K36" s="28">
        <v>2</v>
      </c>
      <c r="L36" s="17" t="str">
        <f>VLOOKUP(INDEX(M:M,ROW()-K36,)&amp;K36,bd,3,0)</f>
        <v>ILE D'OLONNE</v>
      </c>
      <c r="M36" s="8">
        <f>VLOOKUP(INDEX(M:M,ROW()-K36,)&amp;K36,bd,4,0)</f>
        <v>1</v>
      </c>
      <c r="N36" s="29" t="str">
        <f>VLOOKUP(INDEX(M:M,ROW()-K36,)&amp;K36,bd,5,0)</f>
        <v>MX</v>
      </c>
    </row>
    <row r="37" spans="1:14" s="2" customFormat="1" ht="13.5" customHeight="1">
      <c r="A37" s="28">
        <v>3</v>
      </c>
      <c r="B37" s="17" t="str">
        <f>VLOOKUP(INDEX(C:C,ROW()-A37,)&amp;A37,bd,3,0)</f>
        <v>NIEUL SUR L'AUTIZE</v>
      </c>
      <c r="C37" s="8">
        <f>VLOOKUP(INDEX(C:C,ROW()-A37,)&amp;A37,bd,4,0)</f>
        <v>1</v>
      </c>
      <c r="D37" s="29">
        <f>VLOOKUP(INDEX(C:C,ROW()-A37,)&amp;A37,bd,5,0)</f>
        <v>0</v>
      </c>
      <c r="E37" s="6"/>
      <c r="F37" s="28">
        <v>3</v>
      </c>
      <c r="G37" s="17" t="str">
        <f>VLOOKUP(INDEX(H:H,ROW()-F37,)&amp;F37,bd,3,0)</f>
        <v>NESMY-AUBIGNY BASKET CLUB</v>
      </c>
      <c r="H37" s="8">
        <f>VLOOKUP(INDEX(H:H,ROW()-F37,)&amp;F37,bd,4,0)</f>
        <v>1</v>
      </c>
      <c r="I37" s="29" t="str">
        <f>VLOOKUP(INDEX(H:H,ROW()-F37,)&amp;F37,bd,5,0)</f>
        <v>EN  </v>
      </c>
      <c r="J37" s="6"/>
      <c r="K37" s="28">
        <v>3</v>
      </c>
      <c r="L37" s="17" t="str">
        <f>VLOOKUP(INDEX(M:M,ROW()-K37,)&amp;K37,bd,3,0)</f>
        <v>RIEZ VIE BASKET OCEAN</v>
      </c>
      <c r="M37" s="8">
        <f>VLOOKUP(INDEX(M:M,ROW()-K37,)&amp;K37,bd,4,0)</f>
        <v>1</v>
      </c>
      <c r="N37" s="29" t="str">
        <f>VLOOKUP(INDEX(M:M,ROW()-K37,)&amp;K37,bd,5,0)</f>
        <v>CA  </v>
      </c>
    </row>
    <row r="38" spans="1:14" s="2" customFormat="1" ht="13.5" customHeight="1">
      <c r="A38" s="30">
        <v>4</v>
      </c>
      <c r="B38" s="31" t="str">
        <f>VLOOKUP(INDEX(C:C,ROW()-A38,)&amp;A38,bd,3,0)</f>
        <v>HERMENAULT</v>
      </c>
      <c r="C38" s="32">
        <f>VLOOKUP(INDEX(C:C,ROW()-A38,)&amp;A38,bd,4,0)</f>
        <v>1</v>
      </c>
      <c r="D38" s="33">
        <f>VLOOKUP(INDEX(C:C,ROW()-A38,)&amp;A38,bd,5,0)</f>
        <v>0</v>
      </c>
      <c r="E38" s="6"/>
      <c r="F38" s="30">
        <v>4</v>
      </c>
      <c r="G38" s="31" t="str">
        <f>VLOOKUP(INDEX(H:H,ROW()-F38,)&amp;F38,bd,3,0)</f>
        <v>STE FOY</v>
      </c>
      <c r="H38" s="32">
        <f>VLOOKUP(INDEX(H:H,ROW()-F38,)&amp;F38,bd,4,0)</f>
        <v>1</v>
      </c>
      <c r="I38" s="33">
        <f>VLOOKUP(INDEX(H:H,ROW()-F38,)&amp;F38,bd,5,0)</f>
        <v>0</v>
      </c>
      <c r="J38" s="6"/>
      <c r="K38" s="30">
        <v>4</v>
      </c>
      <c r="L38" s="31" t="str">
        <f>VLOOKUP(INDEX(M:M,ROW()-K38,)&amp;K38,bd,3,0)</f>
        <v>PAYS DES OLONNES BASKET</v>
      </c>
      <c r="M38" s="32">
        <f>VLOOKUP(INDEX(M:M,ROW()-K38,)&amp;K38,bd,4,0)</f>
        <v>3</v>
      </c>
      <c r="N38" s="33" t="str">
        <f>VLOOKUP(INDEX(M:M,ROW()-K38,)&amp;K38,bd,5,0)</f>
        <v>  </v>
      </c>
    </row>
    <row r="39" spans="1:14" s="2" customFormat="1" ht="6.75" customHeight="1">
      <c r="A39" s="8"/>
      <c r="B39" s="7"/>
      <c r="C39" s="8"/>
      <c r="D39" s="19"/>
      <c r="F39" s="8"/>
      <c r="G39" s="7"/>
      <c r="H39" s="8"/>
      <c r="I39" s="21"/>
      <c r="J39" s="6"/>
      <c r="K39" s="8"/>
      <c r="L39" s="7"/>
      <c r="M39" s="8"/>
      <c r="N39" s="21"/>
    </row>
    <row r="40" spans="1:14" s="2" customFormat="1" ht="13.5" customHeight="1">
      <c r="A40" s="24" t="s">
        <v>0</v>
      </c>
      <c r="B40" s="25" t="str">
        <f>$A$1&amp;VLOOKUP(C40,tri!$H:$I,2,0)&amp;"  Poule"</f>
        <v>PM3  Poule</v>
      </c>
      <c r="C40" s="26" t="s">
        <v>195</v>
      </c>
      <c r="D40" s="27"/>
      <c r="E40" s="6"/>
      <c r="F40" s="24" t="s">
        <v>0</v>
      </c>
      <c r="G40" s="25" t="str">
        <f>$A$1&amp;VLOOKUP(H40,tri!$H:$I,2,0)&amp;"  Poule"</f>
        <v>PM3  Poule</v>
      </c>
      <c r="H40" s="26" t="s">
        <v>196</v>
      </c>
      <c r="I40" s="27"/>
      <c r="J40" s="6"/>
      <c r="K40" s="24" t="s">
        <v>0</v>
      </c>
      <c r="L40" s="25" t="str">
        <f>$A$1&amp;VLOOKUP(M40,tri!$H:$I,2,0)&amp;"  Poule"</f>
        <v>PM3  Poule</v>
      </c>
      <c r="M40" s="26" t="s">
        <v>197</v>
      </c>
      <c r="N40" s="27"/>
    </row>
    <row r="41" spans="1:14" s="2" customFormat="1" ht="13.5" customHeight="1">
      <c r="A41" s="28">
        <v>1</v>
      </c>
      <c r="B41" s="17" t="str">
        <f>VLOOKUP(INDEX(C:C,ROW()-A41,)&amp;A41,bd,3,0)</f>
        <v>POIRE SUR VIE</v>
      </c>
      <c r="C41" s="8">
        <f>VLOOKUP(INDEX(C:C,ROW()-A41,)&amp;A41,bd,4,0)</f>
        <v>1</v>
      </c>
      <c r="D41" s="29" t="str">
        <f>VLOOKUP(INDEX(C:C,ROW()-A41,)&amp;A41,bd,5,0)</f>
        <v>  </v>
      </c>
      <c r="E41" s="6"/>
      <c r="F41" s="28">
        <v>1</v>
      </c>
      <c r="G41" s="17" t="str">
        <f>VLOOKUP(INDEX(H:H,ROW()-F41,)&amp;F41,bd,3,0)</f>
        <v>BELLEVILLE SUR VIE</v>
      </c>
      <c r="H41" s="8">
        <f>VLOOKUP(INDEX(H:H,ROW()-F41,)&amp;F41,bd,4,0)</f>
        <v>1</v>
      </c>
      <c r="I41" s="29" t="str">
        <f>VLOOKUP(INDEX(H:H,ROW()-F41,)&amp;F41,bd,5,0)</f>
        <v>  </v>
      </c>
      <c r="J41" s="6"/>
      <c r="K41" s="28">
        <v>1</v>
      </c>
      <c r="L41" s="17" t="str">
        <f>VLOOKUP(INDEX(M:M,ROW()-K41,)&amp;K41,bd,3,0)</f>
        <v>MORTAGNE SUR SEVRE</v>
      </c>
      <c r="M41" s="8">
        <f>VLOOKUP(INDEX(M:M,ROW()-K41,)&amp;K41,bd,4,0)</f>
        <v>1</v>
      </c>
      <c r="N41" s="29" t="str">
        <f>VLOOKUP(INDEX(M:M,ROW()-K41,)&amp;K41,bd,5,0)</f>
        <v>  </v>
      </c>
    </row>
    <row r="42" spans="1:14" s="2" customFormat="1" ht="13.5" customHeight="1">
      <c r="A42" s="28">
        <v>2</v>
      </c>
      <c r="B42" s="17" t="str">
        <f>VLOOKUP(INDEX(C:C,ROW()-A42,)&amp;A42,bd,3,0)</f>
        <v>ST JEAN DE MONTS</v>
      </c>
      <c r="C42" s="8">
        <f>VLOOKUP(INDEX(C:C,ROW()-A42,)&amp;A42,bd,4,0)</f>
        <v>1</v>
      </c>
      <c r="D42" s="29" t="str">
        <f>VLOOKUP(INDEX(C:C,ROW()-A42,)&amp;A42,bd,5,0)</f>
        <v>CA  </v>
      </c>
      <c r="E42" s="6"/>
      <c r="F42" s="28">
        <v>2</v>
      </c>
      <c r="G42" s="17" t="str">
        <f>VLOOKUP(INDEX(H:H,ROW()-F42,)&amp;F42,bd,3,0)</f>
        <v>MOUILLERON BASKET CLUB</v>
      </c>
      <c r="H42" s="8">
        <f>VLOOKUP(INDEX(H:H,ROW()-F42,)&amp;F42,bd,4,0)</f>
        <v>1</v>
      </c>
      <c r="I42" s="29" t="str">
        <f>VLOOKUP(INDEX(H:H,ROW()-F42,)&amp;F42,bd,5,0)</f>
        <v>CA  </v>
      </c>
      <c r="J42" s="6"/>
      <c r="K42" s="28">
        <v>2</v>
      </c>
      <c r="L42" s="17" t="str">
        <f>VLOOKUP(INDEX(M:M,ROW()-K42,)&amp;K42,bd,3,0)</f>
        <v>ST PHILBERT DE BOUAINE</v>
      </c>
      <c r="M42" s="8">
        <f>VLOOKUP(INDEX(M:M,ROW()-K42,)&amp;K42,bd,4,0)</f>
        <v>1</v>
      </c>
      <c r="N42" s="29" t="str">
        <f>VLOOKUP(INDEX(M:M,ROW()-K42,)&amp;K42,bd,5,0)</f>
        <v>  </v>
      </c>
    </row>
    <row r="43" spans="1:14" s="2" customFormat="1" ht="13.5" customHeight="1">
      <c r="A43" s="28">
        <v>3</v>
      </c>
      <c r="B43" s="17" t="str">
        <f>VLOOKUP(INDEX(C:C,ROW()-A43,)&amp;A43,bd,3,0)</f>
        <v>VENDEE CHALLANS BASKET</v>
      </c>
      <c r="C43" s="8">
        <f>VLOOKUP(INDEX(C:C,ROW()-A43,)&amp;A43,bd,4,0)</f>
        <v>4</v>
      </c>
      <c r="D43" s="29" t="str">
        <f>VLOOKUP(INDEX(C:C,ROW()-A43,)&amp;A43,bd,5,0)</f>
        <v>  </v>
      </c>
      <c r="E43" s="6"/>
      <c r="F43" s="28">
        <v>3</v>
      </c>
      <c r="G43" s="17" t="str">
        <f>VLOOKUP(INDEX(H:H,ROW()-F43,)&amp;F43,bd,3,0)</f>
        <v>FERRIERE</v>
      </c>
      <c r="H43" s="8">
        <f>VLOOKUP(INDEX(H:H,ROW()-F43,)&amp;F43,bd,4,0)</f>
        <v>2</v>
      </c>
      <c r="I43" s="29" t="str">
        <f>VLOOKUP(INDEX(H:H,ROW()-F43,)&amp;F43,bd,5,0)</f>
        <v>  </v>
      </c>
      <c r="J43" s="6"/>
      <c r="K43" s="28">
        <v>3</v>
      </c>
      <c r="L43" s="17" t="str">
        <f>VLOOKUP(INDEX(M:M,ROW()-K43,)&amp;K43,bd,3,0)</f>
        <v>GUYONNIERE</v>
      </c>
      <c r="M43" s="8">
        <f>VLOOKUP(INDEX(M:M,ROW()-K43,)&amp;K43,bd,4,0)</f>
        <v>1</v>
      </c>
      <c r="N43" s="29" t="str">
        <f>VLOOKUP(INDEX(M:M,ROW()-K43,)&amp;K43,bd,5,0)</f>
        <v>  </v>
      </c>
    </row>
    <row r="44" spans="1:14" s="2" customFormat="1" ht="13.5" customHeight="1">
      <c r="A44" s="30">
        <v>4</v>
      </c>
      <c r="B44" s="31" t="str">
        <f>VLOOKUP(INDEX(C:C,ROW()-A44,)&amp;A44,bd,3,0)</f>
        <v>CHAIZE GIRAUD</v>
      </c>
      <c r="C44" s="32">
        <f>VLOOKUP(INDEX(C:C,ROW()-A44,)&amp;A44,bd,4,0)</f>
        <v>1</v>
      </c>
      <c r="D44" s="33" t="str">
        <f>VLOOKUP(INDEX(C:C,ROW()-A44,)&amp;A44,bd,5,0)</f>
        <v>  </v>
      </c>
      <c r="E44" s="6"/>
      <c r="F44" s="30">
        <v>4</v>
      </c>
      <c r="G44" s="31" t="str">
        <f>VLOOKUP(INDEX(H:H,ROW()-F44,)&amp;F44,bd,3,0)</f>
        <v>VENDEE CHALLANS BASKET</v>
      </c>
      <c r="H44" s="32">
        <f>VLOOKUP(INDEX(H:H,ROW()-F44,)&amp;F44,bd,4,0)</f>
        <v>5</v>
      </c>
      <c r="I44" s="33" t="str">
        <f>VLOOKUP(INDEX(H:H,ROW()-F44,)&amp;F44,bd,5,0)</f>
        <v>  </v>
      </c>
      <c r="J44" s="6"/>
      <c r="K44" s="30">
        <v>4</v>
      </c>
      <c r="L44" s="31" t="str">
        <f>VLOOKUP(INDEX(M:M,ROW()-K44,)&amp;K44,bd,3,0)</f>
        <v>HERBIERS VENDEE BASKET</v>
      </c>
      <c r="M44" s="32">
        <f>VLOOKUP(INDEX(M:M,ROW()-K44,)&amp;K44,bd,4,0)</f>
        <v>4</v>
      </c>
      <c r="N44" s="33" t="str">
        <f>VLOOKUP(INDEX(M:M,ROW()-K44,)&amp;K44,bd,5,0)</f>
        <v> HC </v>
      </c>
    </row>
    <row r="45" spans="1:15" ht="7.5" customHeight="1">
      <c r="A45" s="3"/>
      <c r="B45" s="3"/>
      <c r="C45" s="3"/>
      <c r="D45" s="22"/>
      <c r="F45" s="8"/>
      <c r="G45" s="7"/>
      <c r="H45" s="8"/>
      <c r="I45" s="21"/>
      <c r="J45" s="2"/>
      <c r="K45" s="8"/>
      <c r="L45" s="7"/>
      <c r="M45" s="8"/>
      <c r="N45" s="21"/>
      <c r="O45" s="2"/>
    </row>
    <row r="46" spans="1:15" ht="13.5" customHeight="1">
      <c r="A46" s="24" t="s">
        <v>0</v>
      </c>
      <c r="B46" s="25" t="str">
        <f>$A$1&amp;VLOOKUP(C46,tri!$H:$I,2,0)&amp;"  Poule"</f>
        <v>PM3  Poule</v>
      </c>
      <c r="C46" s="26" t="s">
        <v>198</v>
      </c>
      <c r="D46" s="27"/>
      <c r="F46" s="74"/>
      <c r="G46" s="75"/>
      <c r="H46" s="74"/>
      <c r="I46" s="21"/>
      <c r="J46" s="2"/>
      <c r="K46" s="24" t="s">
        <v>0</v>
      </c>
      <c r="L46" s="25" t="str">
        <f>$A$1&amp;VLOOKUP(M46,tri!$H:$I,2,0)&amp;"  Poule"</f>
        <v>PM3  Poule</v>
      </c>
      <c r="M46" s="26" t="s">
        <v>201</v>
      </c>
      <c r="N46" s="27"/>
      <c r="O46" s="2"/>
    </row>
    <row r="47" spans="1:15" ht="13.5" customHeight="1">
      <c r="A47" s="28">
        <v>1</v>
      </c>
      <c r="B47" s="17" t="str">
        <f>VLOOKUP(INDEX(C:C,ROW()-A47,)&amp;A47,bd,3,0)</f>
        <v>ST GEORGES VENDEE BASKET</v>
      </c>
      <c r="C47" s="8">
        <f>VLOOKUP(INDEX(C:C,ROW()-A47,)&amp;A47,bd,4,0)</f>
        <v>3</v>
      </c>
      <c r="D47" s="29" t="str">
        <f>VLOOKUP(INDEX(C:C,ROW()-A47,)&amp;A47,bd,5,0)</f>
        <v>  </v>
      </c>
      <c r="F47" s="8"/>
      <c r="G47" s="17"/>
      <c r="H47" s="8"/>
      <c r="I47" s="21"/>
      <c r="J47" s="2"/>
      <c r="K47" s="28">
        <v>1</v>
      </c>
      <c r="L47" s="17" t="str">
        <f>VLOOKUP(INDEX(M:M,ROW()-K47,)&amp;K47,bd,3,0)</f>
        <v>ST GERMAIN DE PRINCAY</v>
      </c>
      <c r="M47" s="8">
        <f>VLOOKUP(INDEX(M:M,ROW()-K47,)&amp;K47,bd,4,0)</f>
        <v>1</v>
      </c>
      <c r="N47" s="29" t="str">
        <f>VLOOKUP(INDEX(M:M,ROW()-K47,)&amp;K47,bd,5,0)</f>
        <v>  </v>
      </c>
      <c r="O47" s="2"/>
    </row>
    <row r="48" spans="1:14" ht="13.5" customHeight="1">
      <c r="A48" s="28">
        <v>2</v>
      </c>
      <c r="B48" s="17" t="str">
        <f>VLOOKUP(INDEX(C:C,ROW()-A48,)&amp;A48,bd,3,0)</f>
        <v>EXEMPT</v>
      </c>
      <c r="C48" s="8">
        <f>VLOOKUP(INDEX(C:C,ROW()-A48,)&amp;A48,bd,4,0)</f>
        <v>0</v>
      </c>
      <c r="D48" s="29">
        <f>VLOOKUP(INDEX(C:C,ROW()-A48,)&amp;A48,bd,5,0)</f>
        <v>0</v>
      </c>
      <c r="F48" s="8"/>
      <c r="G48" s="17"/>
      <c r="H48" s="8"/>
      <c r="I48" s="21"/>
      <c r="K48" s="28">
        <v>2</v>
      </c>
      <c r="L48" s="17" t="str">
        <f>VLOOKUP(INDEX(M:M,ROW()-K48,)&amp;K48,bd,3,0)</f>
        <v>POUZAUGES BASKET CLUB</v>
      </c>
      <c r="M48" s="8">
        <f>VLOOKUP(INDEX(M:M,ROW()-K48,)&amp;K48,bd,4,0)</f>
        <v>1</v>
      </c>
      <c r="N48" s="29" t="str">
        <f>VLOOKUP(INDEX(M:M,ROW()-K48,)&amp;K48,bd,5,0)</f>
        <v>EN  </v>
      </c>
    </row>
    <row r="49" spans="1:14" ht="13.5" customHeight="1">
      <c r="A49" s="28">
        <v>3</v>
      </c>
      <c r="B49" s="17" t="str">
        <f>VLOOKUP(INDEX(C:C,ROW()-A49,)&amp;A49,bd,3,0)</f>
        <v>ESSARTS</v>
      </c>
      <c r="C49" s="8">
        <f>VLOOKUP(INDEX(C:C,ROW()-A49,)&amp;A49,bd,4,0)</f>
        <v>2</v>
      </c>
      <c r="D49" s="29" t="str">
        <f>VLOOKUP(INDEX(C:C,ROW()-A49,)&amp;A49,bd,5,0)</f>
        <v>MX</v>
      </c>
      <c r="F49" s="8"/>
      <c r="G49" s="17"/>
      <c r="H49" s="8"/>
      <c r="I49" s="21"/>
      <c r="K49" s="28">
        <v>3</v>
      </c>
      <c r="L49" s="17" t="str">
        <f>VLOOKUP(INDEX(M:M,ROW()-K49,)&amp;K49,bd,3,0)</f>
        <v>ST MESMIN</v>
      </c>
      <c r="M49" s="8">
        <f>VLOOKUP(INDEX(M:M,ROW()-K49,)&amp;K49,bd,4,0)</f>
        <v>1</v>
      </c>
      <c r="N49" s="29" t="str">
        <f>VLOOKUP(INDEX(M:M,ROW()-K49,)&amp;K49,bd,5,0)</f>
        <v>  MX</v>
      </c>
    </row>
    <row r="50" spans="1:14" ht="13.5" customHeight="1">
      <c r="A50" s="30">
        <v>4</v>
      </c>
      <c r="B50" s="31" t="str">
        <f>VLOOKUP(INDEX(C:C,ROW()-A50,)&amp;A50,bd,3,0)</f>
        <v>MORTAGNE SUR SEVRE</v>
      </c>
      <c r="C50" s="32">
        <f>VLOOKUP(INDEX(C:C,ROW()-A50,)&amp;A50,bd,4,0)</f>
        <v>2</v>
      </c>
      <c r="D50" s="33" t="str">
        <f>VLOOKUP(INDEX(C:C,ROW()-A50,)&amp;A50,bd,5,0)</f>
        <v>  </v>
      </c>
      <c r="F50" s="8"/>
      <c r="G50" s="17"/>
      <c r="H50" s="8"/>
      <c r="I50" s="21"/>
      <c r="K50" s="30">
        <v>4</v>
      </c>
      <c r="L50" s="31" t="str">
        <f>VLOOKUP(INDEX(M:M,ROW()-K50,)&amp;K50,bd,3,0)</f>
        <v>ST MARTIN DES NOYERS</v>
      </c>
      <c r="M50" s="32">
        <f>VLOOKUP(INDEX(M:M,ROW()-K50,)&amp;K50,bd,4,0)</f>
        <v>2</v>
      </c>
      <c r="N50" s="33" t="str">
        <f>VLOOKUP(INDEX(M:M,ROW()-K50,)&amp;K50,bd,5,0)</f>
        <v>  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mergeCells count="7">
    <mergeCell ref="A18:N18"/>
    <mergeCell ref="A32:N32"/>
    <mergeCell ref="C1:G1"/>
    <mergeCell ref="C2:N2"/>
    <mergeCell ref="A4:N4"/>
    <mergeCell ref="H1:K1"/>
    <mergeCell ref="L1:N1"/>
  </mergeCells>
  <printOptions horizontalCentered="1"/>
  <pageMargins left="0" right="0" top="0" bottom="0" header="0" footer="0"/>
  <pageSetup fitToHeight="1" fitToWidth="1" horizontalDpi="600" verticalDpi="600" orientation="portrait" paperSize="9" scale="91" r:id="rId4"/>
  <headerFooter alignWithMargins="0">
    <oddFooter>&amp;L&amp;D&amp;RCOMMISSION SPORTIVE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121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6.28125" style="0" bestFit="1" customWidth="1"/>
    <col min="2" max="2" width="37.140625" style="0" bestFit="1" customWidth="1"/>
  </cols>
  <sheetData>
    <row r="1" spans="1:2" ht="12.75">
      <c r="A1">
        <v>85001</v>
      </c>
      <c r="B1" t="s">
        <v>34</v>
      </c>
    </row>
    <row r="2" spans="1:2" ht="12.75">
      <c r="A2">
        <v>85002</v>
      </c>
      <c r="B2" t="s">
        <v>35</v>
      </c>
    </row>
    <row r="3" spans="1:2" ht="12.75">
      <c r="A3">
        <v>85003</v>
      </c>
      <c r="B3" t="s">
        <v>36</v>
      </c>
    </row>
    <row r="4" spans="1:2" ht="12.75">
      <c r="A4">
        <v>85004</v>
      </c>
      <c r="B4" t="s">
        <v>37</v>
      </c>
    </row>
    <row r="5" spans="1:2" ht="12.75">
      <c r="A5">
        <v>85005</v>
      </c>
      <c r="B5" t="s">
        <v>38</v>
      </c>
    </row>
    <row r="6" spans="1:2" ht="12.75">
      <c r="A6">
        <v>85006</v>
      </c>
      <c r="B6" t="s">
        <v>39</v>
      </c>
    </row>
    <row r="7" spans="1:2" ht="12.75">
      <c r="A7">
        <v>85007</v>
      </c>
      <c r="B7" t="s">
        <v>40</v>
      </c>
    </row>
    <row r="8" spans="1:2" ht="12.75">
      <c r="A8">
        <v>85008</v>
      </c>
      <c r="B8" t="s">
        <v>41</v>
      </c>
    </row>
    <row r="9" spans="1:2" ht="12.75">
      <c r="A9">
        <v>85009</v>
      </c>
      <c r="B9" t="s">
        <v>42</v>
      </c>
    </row>
    <row r="10" spans="1:2" ht="12.75">
      <c r="A10">
        <v>85010</v>
      </c>
      <c r="B10" t="s">
        <v>43</v>
      </c>
    </row>
    <row r="11" spans="1:2" ht="12.75">
      <c r="A11">
        <v>85011</v>
      </c>
      <c r="B11" t="s">
        <v>44</v>
      </c>
    </row>
    <row r="12" spans="1:2" ht="12.75">
      <c r="A12">
        <v>85012</v>
      </c>
      <c r="B12" t="s">
        <v>45</v>
      </c>
    </row>
    <row r="13" spans="1:2" ht="12.75">
      <c r="A13">
        <v>85013</v>
      </c>
      <c r="B13" t="s">
        <v>46</v>
      </c>
    </row>
    <row r="14" spans="1:2" ht="12.75">
      <c r="A14">
        <v>85014</v>
      </c>
      <c r="B14" t="s">
        <v>47</v>
      </c>
    </row>
    <row r="15" spans="1:2" ht="12.75">
      <c r="A15">
        <v>85015</v>
      </c>
      <c r="B15" t="s">
        <v>48</v>
      </c>
    </row>
    <row r="16" spans="1:2" ht="12.75">
      <c r="A16">
        <v>85016</v>
      </c>
      <c r="B16" t="s">
        <v>49</v>
      </c>
    </row>
    <row r="17" spans="1:2" ht="12.75">
      <c r="A17">
        <v>85017</v>
      </c>
      <c r="B17" t="s">
        <v>50</v>
      </c>
    </row>
    <row r="18" spans="1:2" ht="12.75">
      <c r="A18">
        <v>85019</v>
      </c>
      <c r="B18" t="s">
        <v>51</v>
      </c>
    </row>
    <row r="19" spans="1:2" ht="12.75">
      <c r="A19">
        <v>85020</v>
      </c>
      <c r="B19" t="s">
        <v>52</v>
      </c>
    </row>
    <row r="20" spans="1:2" ht="12.75">
      <c r="A20">
        <v>85021</v>
      </c>
      <c r="B20" t="s">
        <v>53</v>
      </c>
    </row>
    <row r="21" spans="1:2" ht="12.75">
      <c r="A21">
        <v>85022</v>
      </c>
      <c r="B21" t="s">
        <v>54</v>
      </c>
    </row>
    <row r="22" spans="1:2" ht="12.75">
      <c r="A22">
        <v>85023</v>
      </c>
      <c r="B22" t="s">
        <v>55</v>
      </c>
    </row>
    <row r="23" spans="1:2" ht="12.75">
      <c r="A23">
        <v>85024</v>
      </c>
      <c r="B23" t="s">
        <v>56</v>
      </c>
    </row>
    <row r="24" spans="1:2" ht="12.75">
      <c r="A24">
        <v>85025</v>
      </c>
      <c r="B24" t="s">
        <v>57</v>
      </c>
    </row>
    <row r="25" spans="1:2" ht="12.75">
      <c r="A25">
        <v>85026</v>
      </c>
      <c r="B25" t="s">
        <v>58</v>
      </c>
    </row>
    <row r="26" spans="1:2" ht="12.75">
      <c r="A26">
        <v>85027</v>
      </c>
      <c r="B26" t="s">
        <v>59</v>
      </c>
    </row>
    <row r="27" spans="1:2" ht="12.75">
      <c r="A27">
        <v>85029</v>
      </c>
      <c r="B27" t="s">
        <v>60</v>
      </c>
    </row>
    <row r="28" spans="1:2" ht="12.75">
      <c r="A28">
        <v>85030</v>
      </c>
      <c r="B28" t="s">
        <v>61</v>
      </c>
    </row>
    <row r="29" spans="1:2" ht="12.75">
      <c r="A29">
        <v>85031</v>
      </c>
      <c r="B29" t="s">
        <v>62</v>
      </c>
    </row>
    <row r="30" spans="1:2" ht="12.75">
      <c r="A30">
        <v>85032</v>
      </c>
      <c r="B30" t="s">
        <v>63</v>
      </c>
    </row>
    <row r="31" spans="1:2" ht="12.75">
      <c r="A31">
        <v>85033</v>
      </c>
      <c r="B31" t="s">
        <v>64</v>
      </c>
    </row>
    <row r="32" spans="1:2" ht="12.75">
      <c r="A32">
        <v>85034</v>
      </c>
      <c r="B32" t="s">
        <v>65</v>
      </c>
    </row>
    <row r="33" spans="1:2" ht="12.75">
      <c r="A33">
        <v>85035</v>
      </c>
      <c r="B33" t="s">
        <v>66</v>
      </c>
    </row>
    <row r="34" spans="1:2" ht="12.75">
      <c r="A34">
        <v>85036</v>
      </c>
      <c r="B34" t="s">
        <v>67</v>
      </c>
    </row>
    <row r="35" spans="1:2" ht="12.75">
      <c r="A35">
        <v>85037</v>
      </c>
      <c r="B35" t="s">
        <v>68</v>
      </c>
    </row>
    <row r="36" spans="1:2" ht="12.75">
      <c r="A36">
        <v>85038</v>
      </c>
      <c r="B36" t="s">
        <v>69</v>
      </c>
    </row>
    <row r="37" spans="1:2" ht="12.75">
      <c r="A37">
        <v>85039</v>
      </c>
      <c r="B37" t="s">
        <v>70</v>
      </c>
    </row>
    <row r="38" spans="1:2" ht="12.75">
      <c r="A38">
        <v>85040</v>
      </c>
      <c r="B38" t="s">
        <v>71</v>
      </c>
    </row>
    <row r="39" spans="1:2" ht="12.75">
      <c r="A39">
        <v>85041</v>
      </c>
      <c r="B39" t="s">
        <v>72</v>
      </c>
    </row>
    <row r="40" spans="1:2" ht="12.75">
      <c r="A40">
        <v>85042</v>
      </c>
      <c r="B40" t="s">
        <v>73</v>
      </c>
    </row>
    <row r="41" spans="1:2" ht="12.75">
      <c r="A41">
        <v>85043</v>
      </c>
      <c r="B41" t="s">
        <v>74</v>
      </c>
    </row>
    <row r="42" spans="1:2" ht="12.75">
      <c r="A42">
        <v>85045</v>
      </c>
      <c r="B42" t="s">
        <v>75</v>
      </c>
    </row>
    <row r="43" spans="1:2" ht="12.75">
      <c r="A43">
        <v>85046</v>
      </c>
      <c r="B43" t="s">
        <v>76</v>
      </c>
    </row>
    <row r="44" spans="1:2" ht="12.75">
      <c r="A44">
        <v>85047</v>
      </c>
      <c r="B44" t="s">
        <v>77</v>
      </c>
    </row>
    <row r="45" spans="1:2" ht="12.75">
      <c r="A45">
        <v>85048</v>
      </c>
      <c r="B45" t="s">
        <v>78</v>
      </c>
    </row>
    <row r="46" spans="1:2" ht="12.75">
      <c r="A46">
        <v>85049</v>
      </c>
      <c r="B46" t="s">
        <v>79</v>
      </c>
    </row>
    <row r="47" spans="1:2" ht="12.75">
      <c r="A47">
        <v>85050</v>
      </c>
      <c r="B47" t="s">
        <v>80</v>
      </c>
    </row>
    <row r="48" spans="1:2" ht="12.75">
      <c r="A48">
        <v>85051</v>
      </c>
      <c r="B48" t="s">
        <v>81</v>
      </c>
    </row>
    <row r="49" spans="1:2" ht="12.75">
      <c r="A49">
        <v>85052</v>
      </c>
      <c r="B49" t="s">
        <v>82</v>
      </c>
    </row>
    <row r="50" spans="1:2" ht="12.75">
      <c r="A50">
        <v>85054</v>
      </c>
      <c r="B50" t="s">
        <v>83</v>
      </c>
    </row>
    <row r="51" spans="1:2" ht="12.75">
      <c r="A51">
        <v>85055</v>
      </c>
      <c r="B51" t="s">
        <v>84</v>
      </c>
    </row>
    <row r="52" spans="1:2" ht="12.75">
      <c r="A52">
        <v>85056</v>
      </c>
      <c r="B52" t="s">
        <v>85</v>
      </c>
    </row>
    <row r="53" spans="1:2" ht="12.75">
      <c r="A53">
        <v>85057</v>
      </c>
      <c r="B53" t="s">
        <v>86</v>
      </c>
    </row>
    <row r="54" spans="1:2" ht="12.75">
      <c r="A54">
        <v>85058</v>
      </c>
      <c r="B54" t="s">
        <v>87</v>
      </c>
    </row>
    <row r="55" spans="1:2" ht="12.75">
      <c r="A55">
        <v>85059</v>
      </c>
      <c r="B55" t="s">
        <v>88</v>
      </c>
    </row>
    <row r="56" spans="1:2" ht="12.75">
      <c r="A56">
        <v>85062</v>
      </c>
      <c r="B56" t="s">
        <v>89</v>
      </c>
    </row>
    <row r="57" spans="1:2" ht="12.75">
      <c r="A57">
        <v>85066</v>
      </c>
      <c r="B57" t="s">
        <v>90</v>
      </c>
    </row>
    <row r="58" spans="1:2" ht="12.75">
      <c r="A58">
        <v>85068</v>
      </c>
      <c r="B58" t="s">
        <v>91</v>
      </c>
    </row>
    <row r="59" spans="1:2" ht="12.75">
      <c r="A59">
        <v>85069</v>
      </c>
      <c r="B59" t="s">
        <v>92</v>
      </c>
    </row>
    <row r="60" spans="1:2" ht="12.75">
      <c r="A60">
        <v>85070</v>
      </c>
      <c r="B60" t="s">
        <v>93</v>
      </c>
    </row>
    <row r="61" spans="1:2" ht="12.75">
      <c r="A61">
        <v>85071</v>
      </c>
      <c r="B61" t="s">
        <v>94</v>
      </c>
    </row>
    <row r="62" spans="1:2" ht="12.75">
      <c r="A62">
        <v>85072</v>
      </c>
      <c r="B62" t="s">
        <v>95</v>
      </c>
    </row>
    <row r="63" spans="1:2" ht="12.75">
      <c r="A63">
        <v>85073</v>
      </c>
      <c r="B63" t="s">
        <v>96</v>
      </c>
    </row>
    <row r="64" spans="1:2" ht="12.75">
      <c r="A64">
        <v>85074</v>
      </c>
      <c r="B64" t="s">
        <v>97</v>
      </c>
    </row>
    <row r="65" spans="1:2" ht="12.75">
      <c r="A65">
        <v>85075</v>
      </c>
      <c r="B65" t="s">
        <v>98</v>
      </c>
    </row>
    <row r="66" spans="1:2" ht="12.75">
      <c r="A66">
        <v>85076</v>
      </c>
      <c r="B66" t="s">
        <v>99</v>
      </c>
    </row>
    <row r="67" spans="1:2" ht="12.75">
      <c r="A67">
        <v>85077</v>
      </c>
      <c r="B67" t="s">
        <v>100</v>
      </c>
    </row>
    <row r="68" spans="1:2" ht="12.75">
      <c r="A68">
        <v>85078</v>
      </c>
      <c r="B68" t="s">
        <v>101</v>
      </c>
    </row>
    <row r="69" spans="1:2" ht="12.75">
      <c r="A69">
        <v>85079</v>
      </c>
      <c r="B69" t="s">
        <v>102</v>
      </c>
    </row>
    <row r="70" spans="1:2" ht="12.75">
      <c r="A70">
        <v>85080</v>
      </c>
      <c r="B70" t="s">
        <v>103</v>
      </c>
    </row>
    <row r="71" spans="1:2" ht="12.75">
      <c r="A71">
        <v>85082</v>
      </c>
      <c r="B71" t="s">
        <v>104</v>
      </c>
    </row>
    <row r="72" spans="1:2" ht="12.75">
      <c r="A72">
        <v>85083</v>
      </c>
      <c r="B72" t="s">
        <v>105</v>
      </c>
    </row>
    <row r="73" spans="1:2" ht="12.75">
      <c r="A73">
        <v>85085</v>
      </c>
      <c r="B73" t="s">
        <v>106</v>
      </c>
    </row>
    <row r="74" spans="1:2" ht="12.75">
      <c r="A74">
        <v>85086</v>
      </c>
      <c r="B74" t="s">
        <v>107</v>
      </c>
    </row>
    <row r="75" spans="1:2" ht="12.75">
      <c r="A75">
        <v>85088</v>
      </c>
      <c r="B75" t="s">
        <v>108</v>
      </c>
    </row>
    <row r="76" spans="1:2" ht="12.75">
      <c r="A76">
        <v>85089</v>
      </c>
      <c r="B76" t="s">
        <v>109</v>
      </c>
    </row>
    <row r="77" spans="1:2" ht="12.75">
      <c r="A77">
        <v>85091</v>
      </c>
      <c r="B77" t="s">
        <v>110</v>
      </c>
    </row>
    <row r="78" spans="1:2" ht="12.75">
      <c r="A78">
        <v>85092</v>
      </c>
      <c r="B78" t="s">
        <v>111</v>
      </c>
    </row>
    <row r="79" spans="1:2" ht="12.75">
      <c r="A79">
        <v>85093</v>
      </c>
      <c r="B79" s="23" t="s">
        <v>112</v>
      </c>
    </row>
    <row r="80" spans="1:2" ht="12.75">
      <c r="A80">
        <v>85094</v>
      </c>
      <c r="B80" t="s">
        <v>113</v>
      </c>
    </row>
    <row r="81" spans="1:2" ht="12.75">
      <c r="A81">
        <v>85097</v>
      </c>
      <c r="B81" t="s">
        <v>114</v>
      </c>
    </row>
    <row r="82" spans="1:2" ht="12.75">
      <c r="A82">
        <v>85099</v>
      </c>
      <c r="B82" t="s">
        <v>115</v>
      </c>
    </row>
    <row r="83" spans="1:2" ht="12.75">
      <c r="A83">
        <v>85101</v>
      </c>
      <c r="B83" t="s">
        <v>116</v>
      </c>
    </row>
    <row r="84" spans="1:2" ht="12.75">
      <c r="A84">
        <v>85104</v>
      </c>
      <c r="B84" t="s">
        <v>117</v>
      </c>
    </row>
    <row r="85" spans="1:2" ht="12.75">
      <c r="A85">
        <v>85106</v>
      </c>
      <c r="B85" t="s">
        <v>118</v>
      </c>
    </row>
    <row r="86" spans="1:2" ht="12.75">
      <c r="A86">
        <v>85107</v>
      </c>
      <c r="B86" t="s">
        <v>119</v>
      </c>
    </row>
    <row r="87" spans="1:2" ht="12.75">
      <c r="A87">
        <v>85110</v>
      </c>
      <c r="B87" t="s">
        <v>120</v>
      </c>
    </row>
    <row r="88" spans="1:2" ht="12.75">
      <c r="A88">
        <v>85111</v>
      </c>
      <c r="B88" t="s">
        <v>121</v>
      </c>
    </row>
    <row r="89" spans="1:2" ht="12.75">
      <c r="A89">
        <v>85114</v>
      </c>
      <c r="B89" t="s">
        <v>122</v>
      </c>
    </row>
    <row r="90" spans="1:2" ht="12.75">
      <c r="A90">
        <v>85115</v>
      </c>
      <c r="B90" t="s">
        <v>123</v>
      </c>
    </row>
    <row r="91" spans="1:2" ht="12.75">
      <c r="A91">
        <v>85117</v>
      </c>
      <c r="B91" t="s">
        <v>124</v>
      </c>
    </row>
    <row r="92" spans="1:2" ht="12.75">
      <c r="A92">
        <v>85120</v>
      </c>
      <c r="B92" t="s">
        <v>125</v>
      </c>
    </row>
    <row r="93" spans="1:2" ht="12.75">
      <c r="A93">
        <v>85123</v>
      </c>
      <c r="B93" t="s">
        <v>126</v>
      </c>
    </row>
    <row r="94" spans="1:2" ht="12.75">
      <c r="A94">
        <v>85124</v>
      </c>
      <c r="B94" t="s">
        <v>127</v>
      </c>
    </row>
    <row r="95" spans="1:2" ht="12.75">
      <c r="A95">
        <v>85125</v>
      </c>
      <c r="B95" t="s">
        <v>128</v>
      </c>
    </row>
    <row r="96" spans="1:2" ht="12.75">
      <c r="A96">
        <v>85126</v>
      </c>
      <c r="B96" t="s">
        <v>129</v>
      </c>
    </row>
    <row r="97" spans="1:2" ht="12.75">
      <c r="A97">
        <v>85127</v>
      </c>
      <c r="B97" t="s">
        <v>130</v>
      </c>
    </row>
    <row r="98" spans="1:2" ht="12.75">
      <c r="A98">
        <v>85128</v>
      </c>
      <c r="B98" t="s">
        <v>131</v>
      </c>
    </row>
    <row r="99" spans="1:2" ht="12.75">
      <c r="A99">
        <v>85133</v>
      </c>
      <c r="B99" t="s">
        <v>132</v>
      </c>
    </row>
    <row r="100" spans="1:2" ht="12.75">
      <c r="A100">
        <v>85135</v>
      </c>
      <c r="B100" t="s">
        <v>133</v>
      </c>
    </row>
    <row r="101" spans="1:2" ht="12.75">
      <c r="A101">
        <v>85138</v>
      </c>
      <c r="B101" t="s">
        <v>134</v>
      </c>
    </row>
    <row r="102" spans="1:2" ht="12.75">
      <c r="A102">
        <v>85140</v>
      </c>
      <c r="B102" t="s">
        <v>135</v>
      </c>
    </row>
    <row r="103" spans="1:2" ht="12.75">
      <c r="A103">
        <v>85142</v>
      </c>
      <c r="B103" t="s">
        <v>136</v>
      </c>
    </row>
    <row r="104" spans="1:2" ht="12.75">
      <c r="A104">
        <v>85144</v>
      </c>
      <c r="B104" t="s">
        <v>137</v>
      </c>
    </row>
    <row r="105" spans="1:2" ht="12.75">
      <c r="A105">
        <v>85145</v>
      </c>
      <c r="B105" t="s">
        <v>138</v>
      </c>
    </row>
    <row r="106" spans="1:2" ht="12.75">
      <c r="A106">
        <v>85148</v>
      </c>
      <c r="B106" t="s">
        <v>139</v>
      </c>
    </row>
    <row r="107" spans="1:2" ht="12.75">
      <c r="A107">
        <v>85149</v>
      </c>
      <c r="B107" t="s">
        <v>140</v>
      </c>
    </row>
    <row r="108" spans="1:2" ht="12.75">
      <c r="A108">
        <v>85150</v>
      </c>
      <c r="B108" t="s">
        <v>141</v>
      </c>
    </row>
    <row r="109" spans="1:2" ht="12.75">
      <c r="A109">
        <v>85152</v>
      </c>
      <c r="B109" t="s">
        <v>142</v>
      </c>
    </row>
    <row r="110" spans="1:2" ht="12.75">
      <c r="A110">
        <v>85154</v>
      </c>
      <c r="B110" t="s">
        <v>143</v>
      </c>
    </row>
    <row r="111" spans="1:2" ht="12.75">
      <c r="A111">
        <v>85156</v>
      </c>
      <c r="B111" t="s">
        <v>144</v>
      </c>
    </row>
    <row r="112" spans="1:2" ht="12.75">
      <c r="A112" t="s">
        <v>145</v>
      </c>
      <c r="B112" t="s">
        <v>146</v>
      </c>
    </row>
    <row r="113" spans="1:2" ht="12.75">
      <c r="A113" t="s">
        <v>147</v>
      </c>
      <c r="B113" t="s">
        <v>148</v>
      </c>
    </row>
    <row r="114" spans="1:2" ht="12.75">
      <c r="A114" t="s">
        <v>149</v>
      </c>
      <c r="B114" t="s">
        <v>150</v>
      </c>
    </row>
    <row r="115" spans="1:2" ht="12.75">
      <c r="A115" t="s">
        <v>151</v>
      </c>
      <c r="B115" t="s">
        <v>152</v>
      </c>
    </row>
    <row r="116" spans="1:2" ht="12.75">
      <c r="A116" t="s">
        <v>153</v>
      </c>
      <c r="B116" t="s">
        <v>154</v>
      </c>
    </row>
    <row r="117" spans="1:2" ht="12.75">
      <c r="A117" t="s">
        <v>155</v>
      </c>
      <c r="B117" t="s">
        <v>156</v>
      </c>
    </row>
    <row r="118" spans="1:2" ht="12.75">
      <c r="A118" t="s">
        <v>157</v>
      </c>
      <c r="B118" t="s">
        <v>158</v>
      </c>
    </row>
    <row r="119" spans="1:2" ht="12.75">
      <c r="A119" t="s">
        <v>159</v>
      </c>
      <c r="B119" t="s">
        <v>160</v>
      </c>
    </row>
    <row r="120" spans="1:2" ht="12.75">
      <c r="A120" t="s">
        <v>161</v>
      </c>
      <c r="B120" t="s">
        <v>162</v>
      </c>
    </row>
    <row r="121" spans="1:2" ht="12.75">
      <c r="A121" t="s">
        <v>163</v>
      </c>
      <c r="B121" t="s">
        <v>164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84"/>
  <sheetViews>
    <sheetView zoomScalePageLayoutView="0" workbookViewId="0" topLeftCell="B1">
      <pane ySplit="2" topLeftCell="A9" activePane="bottomLeft" state="frozen"/>
      <selection pane="topLeft" activeCell="A1" sqref="A1"/>
      <selection pane="bottomLeft" activeCell="C3" sqref="C3:C82"/>
    </sheetView>
  </sheetViews>
  <sheetFormatPr defaultColWidth="11.28125" defaultRowHeight="12" customHeight="1"/>
  <cols>
    <col min="1" max="1" width="11.421875" style="0" hidden="1" customWidth="1"/>
    <col min="2" max="2" width="3.00390625" style="9" customWidth="1"/>
    <col min="3" max="3" width="3.7109375" style="11" customWidth="1"/>
    <col min="4" max="4" width="30.421875" style="9" bestFit="1" customWidth="1"/>
    <col min="5" max="5" width="3.57421875" style="11" bestFit="1" customWidth="1"/>
    <col min="6" max="6" width="9.28125" style="11" bestFit="1" customWidth="1"/>
    <col min="7" max="7" width="15.28125" style="11" customWidth="1"/>
    <col min="8" max="8" width="5.28125" style="11" customWidth="1"/>
    <col min="9" max="9" width="7.140625" style="11" customWidth="1"/>
    <col min="10" max="10" width="10.7109375" style="11" hidden="1" customWidth="1"/>
    <col min="11" max="11" width="4.8515625" style="11" customWidth="1"/>
    <col min="12" max="12" width="5.28125" style="11" customWidth="1"/>
    <col min="13" max="13" width="7.140625" style="11" customWidth="1"/>
    <col min="14" max="14" width="5.00390625" style="11" customWidth="1"/>
    <col min="15" max="15" width="5.28125" style="11" customWidth="1"/>
    <col min="16" max="16" width="7.140625" style="11" customWidth="1"/>
    <col min="17" max="16384" width="11.28125" style="9" customWidth="1"/>
  </cols>
  <sheetData>
    <row r="1" spans="8:16" ht="12" customHeight="1">
      <c r="H1" s="82" t="s">
        <v>191</v>
      </c>
      <c r="I1" s="82"/>
      <c r="L1" s="82" t="s">
        <v>170</v>
      </c>
      <c r="M1" s="82"/>
      <c r="O1" s="82"/>
      <c r="P1" s="82"/>
    </row>
    <row r="2" spans="1:16" s="35" customFormat="1" ht="36.75" customHeight="1">
      <c r="A2" s="67" t="s">
        <v>165</v>
      </c>
      <c r="B2" s="35" t="s">
        <v>19</v>
      </c>
      <c r="C2" s="34" t="s">
        <v>20</v>
      </c>
      <c r="D2" s="35" t="s">
        <v>21</v>
      </c>
      <c r="E2" s="34" t="s">
        <v>22</v>
      </c>
      <c r="F2" s="34" t="s">
        <v>23</v>
      </c>
      <c r="G2" s="34" t="s">
        <v>33</v>
      </c>
      <c r="H2" s="34" t="s">
        <v>24</v>
      </c>
      <c r="I2" s="36" t="s">
        <v>26</v>
      </c>
      <c r="J2" s="36" t="s">
        <v>25</v>
      </c>
      <c r="K2" s="68" t="s">
        <v>171</v>
      </c>
      <c r="L2" s="34" t="s">
        <v>24</v>
      </c>
      <c r="M2" s="36" t="s">
        <v>26</v>
      </c>
      <c r="N2" s="36" t="s">
        <v>171</v>
      </c>
      <c r="O2" s="34" t="s">
        <v>24</v>
      </c>
      <c r="P2" s="36" t="s">
        <v>26</v>
      </c>
    </row>
    <row r="3" spans="1:16" s="16" customFormat="1" ht="12" customHeight="1">
      <c r="A3" t="str">
        <f>VLOOKUP(D3,clubs!B:B,1,0)</f>
        <v>MONTAIGU</v>
      </c>
      <c r="B3" s="9" t="str">
        <f aca="true" t="shared" si="0" ref="B3:B34">H3&amp;C3</f>
        <v>A1</v>
      </c>
      <c r="C3" s="10">
        <v>1</v>
      </c>
      <c r="D3" s="16" t="s">
        <v>76</v>
      </c>
      <c r="E3" s="10">
        <v>1</v>
      </c>
      <c r="F3" s="10" t="s">
        <v>174</v>
      </c>
      <c r="G3" s="10"/>
      <c r="H3" s="10" t="s">
        <v>1</v>
      </c>
      <c r="I3" s="10">
        <v>1</v>
      </c>
      <c r="J3" s="10">
        <v>3</v>
      </c>
      <c r="K3" s="10"/>
      <c r="L3" s="10" t="s">
        <v>3</v>
      </c>
      <c r="M3" s="10">
        <v>2</v>
      </c>
      <c r="N3" s="10"/>
      <c r="O3" s="10"/>
      <c r="P3" s="10"/>
    </row>
    <row r="4" spans="1:16" s="16" customFormat="1" ht="12" customHeight="1">
      <c r="A4" t="str">
        <f>VLOOKUP(D4,clubs!B:B,1,0)</f>
        <v>CHAMBRETAUD VENDEE SSSP</v>
      </c>
      <c r="B4" s="9" t="str">
        <f t="shared" si="0"/>
        <v>A2</v>
      </c>
      <c r="C4" s="10">
        <v>2</v>
      </c>
      <c r="D4" s="16" t="s">
        <v>49</v>
      </c>
      <c r="E4" s="10">
        <v>1</v>
      </c>
      <c r="F4" s="10" t="s">
        <v>174</v>
      </c>
      <c r="G4" s="10"/>
      <c r="H4" s="10" t="s">
        <v>1</v>
      </c>
      <c r="I4" s="10">
        <v>1</v>
      </c>
      <c r="J4" s="10">
        <v>2</v>
      </c>
      <c r="K4" s="10"/>
      <c r="L4" s="10" t="s">
        <v>1</v>
      </c>
      <c r="M4" s="10">
        <v>1</v>
      </c>
      <c r="N4" s="10"/>
      <c r="O4" s="10"/>
      <c r="P4" s="10"/>
    </row>
    <row r="5" spans="1:16" s="16" customFormat="1" ht="12" customHeight="1">
      <c r="A5" t="str">
        <f>VLOOKUP(D5,clubs!B:B,1,0)</f>
        <v>TREIZE SEPTIERS</v>
      </c>
      <c r="B5" s="9" t="str">
        <f t="shared" si="0"/>
        <v>A3</v>
      </c>
      <c r="C5" s="10">
        <v>3</v>
      </c>
      <c r="D5" s="16" t="s">
        <v>111</v>
      </c>
      <c r="E5" s="10">
        <v>1</v>
      </c>
      <c r="F5" s="10" t="s">
        <v>174</v>
      </c>
      <c r="G5" s="10"/>
      <c r="H5" s="10" t="s">
        <v>1</v>
      </c>
      <c r="I5" s="10">
        <v>1</v>
      </c>
      <c r="J5" s="10">
        <v>2</v>
      </c>
      <c r="K5" s="10"/>
      <c r="L5" s="10" t="s">
        <v>1</v>
      </c>
      <c r="M5" s="10">
        <v>1</v>
      </c>
      <c r="N5" s="10"/>
      <c r="O5" s="10"/>
      <c r="P5" s="10"/>
    </row>
    <row r="6" spans="1:16" s="16" customFormat="1" ht="12" customHeight="1">
      <c r="A6" t="str">
        <f>VLOOKUP(D6,clubs!B:B,1,0)</f>
        <v>ST GEORGES VENDEE BASKET</v>
      </c>
      <c r="B6" s="9" t="str">
        <f t="shared" si="0"/>
        <v>A4</v>
      </c>
      <c r="C6" s="10">
        <v>4</v>
      </c>
      <c r="D6" s="16" t="s">
        <v>96</v>
      </c>
      <c r="E6" s="10">
        <v>2</v>
      </c>
      <c r="F6" s="10" t="s">
        <v>174</v>
      </c>
      <c r="G6" s="10"/>
      <c r="H6" s="10" t="s">
        <v>1</v>
      </c>
      <c r="I6" s="10">
        <v>1</v>
      </c>
      <c r="J6" s="10">
        <v>3</v>
      </c>
      <c r="K6" s="10"/>
      <c r="L6" s="10" t="s">
        <v>3</v>
      </c>
      <c r="M6" s="10">
        <v>2</v>
      </c>
      <c r="N6" s="10"/>
      <c r="O6" s="10"/>
      <c r="P6" s="10"/>
    </row>
    <row r="7" spans="1:16" s="16" customFormat="1" ht="12" customHeight="1">
      <c r="A7" t="str">
        <f>VLOOKUP(D7,clubs!B:B,1,0)</f>
        <v>HERBIERS VENDEE BASKET</v>
      </c>
      <c r="B7" s="9" t="str">
        <f t="shared" si="0"/>
        <v>B1</v>
      </c>
      <c r="C7" s="10">
        <v>1</v>
      </c>
      <c r="D7" s="16" t="s">
        <v>69</v>
      </c>
      <c r="E7" s="10">
        <v>1</v>
      </c>
      <c r="F7" s="10" t="s">
        <v>174</v>
      </c>
      <c r="G7" s="10"/>
      <c r="H7" s="10" t="s">
        <v>2</v>
      </c>
      <c r="I7" s="10">
        <v>1</v>
      </c>
      <c r="J7" s="10">
        <v>2</v>
      </c>
      <c r="K7" s="10"/>
      <c r="L7" s="10" t="s">
        <v>1</v>
      </c>
      <c r="M7" s="10">
        <v>1</v>
      </c>
      <c r="N7" s="10"/>
      <c r="O7" s="10"/>
      <c r="P7" s="10"/>
    </row>
    <row r="8" spans="1:16" s="16" customFormat="1" ht="12" customHeight="1">
      <c r="A8" t="str">
        <f>VLOOKUP(D8,clubs!B:B,1,0)</f>
        <v>AIZENAY</v>
      </c>
      <c r="B8" s="9" t="str">
        <f t="shared" si="0"/>
        <v>B2</v>
      </c>
      <c r="C8" s="10">
        <v>2</v>
      </c>
      <c r="D8" s="16" t="s">
        <v>34</v>
      </c>
      <c r="E8" s="10">
        <v>1</v>
      </c>
      <c r="F8" s="10" t="s">
        <v>174</v>
      </c>
      <c r="G8" s="10"/>
      <c r="H8" s="10" t="s">
        <v>2</v>
      </c>
      <c r="I8" s="10">
        <v>1</v>
      </c>
      <c r="J8" s="10">
        <v>2</v>
      </c>
      <c r="K8" s="10"/>
      <c r="L8" s="10" t="s">
        <v>2</v>
      </c>
      <c r="M8" s="10">
        <v>1</v>
      </c>
      <c r="N8" s="10"/>
      <c r="O8" s="10"/>
      <c r="P8" s="10"/>
    </row>
    <row r="9" spans="1:16" s="16" customFormat="1" ht="12" customHeight="1">
      <c r="A9" t="str">
        <f>VLOOKUP(D9,clubs!B:B,1,0)</f>
        <v>ST HILAIRE DE LOULAY</v>
      </c>
      <c r="B9" s="9" t="str">
        <f t="shared" si="0"/>
        <v>B3</v>
      </c>
      <c r="C9" s="10">
        <v>3</v>
      </c>
      <c r="D9" s="16" t="s">
        <v>100</v>
      </c>
      <c r="E9" s="10">
        <v>1</v>
      </c>
      <c r="F9" s="10" t="s">
        <v>174</v>
      </c>
      <c r="G9" s="10"/>
      <c r="H9" s="10" t="s">
        <v>2</v>
      </c>
      <c r="I9" s="10">
        <v>1</v>
      </c>
      <c r="J9" s="10">
        <v>3</v>
      </c>
      <c r="K9" s="10"/>
      <c r="L9" s="10" t="s">
        <v>3</v>
      </c>
      <c r="M9" s="10">
        <v>2</v>
      </c>
      <c r="N9" s="10"/>
      <c r="O9" s="10"/>
      <c r="P9" s="10"/>
    </row>
    <row r="10" spans="1:16" s="16" customFormat="1" ht="12" customHeight="1">
      <c r="A10" t="str">
        <f>VLOOKUP(D10,clubs!B:B,1,0)</f>
        <v>ST GEORGES VENDEE BASKET</v>
      </c>
      <c r="B10" s="9" t="str">
        <f t="shared" si="0"/>
        <v>B4</v>
      </c>
      <c r="C10" s="10">
        <v>4</v>
      </c>
      <c r="D10" s="16" t="s">
        <v>96</v>
      </c>
      <c r="E10" s="10">
        <v>1</v>
      </c>
      <c r="F10" s="10" t="s">
        <v>174</v>
      </c>
      <c r="G10" s="10"/>
      <c r="H10" s="10" t="s">
        <v>2</v>
      </c>
      <c r="I10" s="10">
        <v>1</v>
      </c>
      <c r="J10" s="10">
        <v>1</v>
      </c>
      <c r="K10" s="10"/>
      <c r="L10" s="10" t="s">
        <v>1</v>
      </c>
      <c r="M10" s="10">
        <v>1</v>
      </c>
      <c r="N10" s="10"/>
      <c r="O10" s="10"/>
      <c r="P10" s="10"/>
    </row>
    <row r="11" spans="1:16" s="16" customFormat="1" ht="12" customHeight="1">
      <c r="A11" t="str">
        <f>VLOOKUP(D11,clubs!B:B,1,0)</f>
        <v>ST MARTIN DES NOYERS</v>
      </c>
      <c r="B11" s="9" t="str">
        <f t="shared" si="0"/>
        <v>C1</v>
      </c>
      <c r="C11" s="10">
        <v>1</v>
      </c>
      <c r="D11" s="16" t="s">
        <v>103</v>
      </c>
      <c r="E11" s="10">
        <v>1</v>
      </c>
      <c r="F11" s="10" t="s">
        <v>174</v>
      </c>
      <c r="G11" s="10"/>
      <c r="H11" s="10" t="s">
        <v>3</v>
      </c>
      <c r="I11" s="10">
        <v>1</v>
      </c>
      <c r="J11" s="10">
        <v>3</v>
      </c>
      <c r="K11" s="10"/>
      <c r="L11" s="10" t="s">
        <v>4</v>
      </c>
      <c r="M11" s="10">
        <v>2</v>
      </c>
      <c r="N11" s="10"/>
      <c r="O11" s="10"/>
      <c r="P11" s="10"/>
    </row>
    <row r="12" spans="1:16" s="16" customFormat="1" ht="12" customHeight="1">
      <c r="A12" t="str">
        <f>VLOOKUP(D12,clubs!B:B,1,0)</f>
        <v>STE GEMME LA PLAINE</v>
      </c>
      <c r="B12" s="9" t="str">
        <f t="shared" si="0"/>
        <v>C2</v>
      </c>
      <c r="C12" s="10">
        <v>2</v>
      </c>
      <c r="D12" s="16" t="s">
        <v>95</v>
      </c>
      <c r="E12" s="10">
        <v>1</v>
      </c>
      <c r="F12" s="10" t="s">
        <v>178</v>
      </c>
      <c r="G12" s="10" t="s">
        <v>187</v>
      </c>
      <c r="H12" s="10" t="s">
        <v>3</v>
      </c>
      <c r="I12" s="10">
        <v>1</v>
      </c>
      <c r="J12" s="10">
        <v>3</v>
      </c>
      <c r="K12" s="10"/>
      <c r="L12" s="10" t="s">
        <v>5</v>
      </c>
      <c r="M12" s="10">
        <v>2</v>
      </c>
      <c r="N12" s="10"/>
      <c r="O12" s="10"/>
      <c r="P12" s="10"/>
    </row>
    <row r="13" spans="1:16" s="16" customFormat="1" ht="12" customHeight="1">
      <c r="A13" t="str">
        <f>VLOOKUP(D13,clubs!B:B,1,0)</f>
        <v>ESSARTS</v>
      </c>
      <c r="B13" s="9" t="str">
        <f t="shared" si="0"/>
        <v>C3</v>
      </c>
      <c r="C13" s="10">
        <v>3</v>
      </c>
      <c r="D13" s="16" t="s">
        <v>59</v>
      </c>
      <c r="E13" s="10">
        <v>1</v>
      </c>
      <c r="F13" s="10" t="s">
        <v>174</v>
      </c>
      <c r="G13" s="10"/>
      <c r="H13" s="10" t="s">
        <v>3</v>
      </c>
      <c r="I13" s="10">
        <v>1</v>
      </c>
      <c r="J13" s="10">
        <v>3</v>
      </c>
      <c r="K13" s="10"/>
      <c r="L13" s="10" t="s">
        <v>4</v>
      </c>
      <c r="M13" s="10">
        <v>2</v>
      </c>
      <c r="N13" s="10"/>
      <c r="O13" s="10"/>
      <c r="P13" s="10"/>
    </row>
    <row r="14" spans="1:16" s="16" customFormat="1" ht="12" customHeight="1">
      <c r="A14" t="str">
        <f>VLOOKUP(D14,clubs!B:B,1,0)</f>
        <v>FONTENAY LE COMTE</v>
      </c>
      <c r="B14" s="9" t="str">
        <f t="shared" si="0"/>
        <v>C4</v>
      </c>
      <c r="C14" s="10">
        <v>4</v>
      </c>
      <c r="D14" s="16" t="s">
        <v>62</v>
      </c>
      <c r="E14" s="10">
        <v>1</v>
      </c>
      <c r="F14" s="10" t="s">
        <v>174</v>
      </c>
      <c r="G14" s="10"/>
      <c r="H14" s="10" t="s">
        <v>3</v>
      </c>
      <c r="I14" s="10">
        <v>1</v>
      </c>
      <c r="J14" s="10">
        <v>3</v>
      </c>
      <c r="K14" s="10"/>
      <c r="L14" s="10" t="s">
        <v>5</v>
      </c>
      <c r="M14" s="10">
        <v>2</v>
      </c>
      <c r="N14" s="10"/>
      <c r="O14" s="10"/>
      <c r="P14" s="10"/>
    </row>
    <row r="15" spans="1:16" s="16" customFormat="1" ht="12" customHeight="1">
      <c r="A15" t="str">
        <f>VLOOKUP(D15,clubs!B:B,1,0)</f>
        <v>MOUTIERS SUR LAY</v>
      </c>
      <c r="B15" s="9" t="str">
        <f t="shared" si="0"/>
        <v>D1</v>
      </c>
      <c r="C15" s="10">
        <v>1</v>
      </c>
      <c r="D15" s="16" t="s">
        <v>83</v>
      </c>
      <c r="E15" s="10">
        <v>1</v>
      </c>
      <c r="F15" s="10" t="s">
        <v>174</v>
      </c>
      <c r="G15" s="10"/>
      <c r="H15" s="10" t="s">
        <v>4</v>
      </c>
      <c r="I15" s="10">
        <v>1</v>
      </c>
      <c r="J15" s="10">
        <v>1</v>
      </c>
      <c r="K15" s="10"/>
      <c r="L15" s="10" t="s">
        <v>1</v>
      </c>
      <c r="M15" s="10">
        <v>1</v>
      </c>
      <c r="N15" s="10"/>
      <c r="O15" s="10"/>
      <c r="P15" s="10"/>
    </row>
    <row r="16" spans="1:16" s="16" customFormat="1" ht="12" customHeight="1">
      <c r="A16" t="str">
        <f>VLOOKUP(D16,clubs!B:B,1,0)</f>
        <v>SPORT BASKET YONNAIS</v>
      </c>
      <c r="B16" s="9" t="str">
        <f t="shared" si="0"/>
        <v>D2</v>
      </c>
      <c r="C16" s="10">
        <v>2</v>
      </c>
      <c r="D16" s="16" t="s">
        <v>113</v>
      </c>
      <c r="E16" s="10">
        <v>1</v>
      </c>
      <c r="F16" s="10" t="s">
        <v>174</v>
      </c>
      <c r="G16" s="10"/>
      <c r="H16" s="10" t="s">
        <v>4</v>
      </c>
      <c r="I16" s="10">
        <v>1</v>
      </c>
      <c r="J16" s="10">
        <v>3</v>
      </c>
      <c r="K16" s="10"/>
      <c r="L16" s="10" t="s">
        <v>6</v>
      </c>
      <c r="M16" s="10">
        <v>2</v>
      </c>
      <c r="N16" s="10"/>
      <c r="O16" s="10"/>
      <c r="P16" s="10"/>
    </row>
    <row r="17" spans="1:16" s="16" customFormat="1" ht="12" customHeight="1">
      <c r="A17" t="str">
        <f>VLOOKUP(D17,clubs!B:B,1,0)</f>
        <v>BENET BASKET CLUB</v>
      </c>
      <c r="B17" s="9" t="str">
        <f t="shared" si="0"/>
        <v>D3</v>
      </c>
      <c r="C17" s="10">
        <v>3</v>
      </c>
      <c r="D17" s="16" t="s">
        <v>137</v>
      </c>
      <c r="E17" s="10">
        <v>1</v>
      </c>
      <c r="F17" s="10" t="s">
        <v>174</v>
      </c>
      <c r="G17" s="10"/>
      <c r="H17" s="10" t="s">
        <v>4</v>
      </c>
      <c r="I17" s="10">
        <v>1</v>
      </c>
      <c r="J17" s="10">
        <v>3</v>
      </c>
      <c r="K17" s="10"/>
      <c r="L17" s="10" t="s">
        <v>5</v>
      </c>
      <c r="M17" s="10">
        <v>2</v>
      </c>
      <c r="N17" s="10"/>
      <c r="O17" s="10"/>
      <c r="P17" s="10"/>
    </row>
    <row r="18" spans="1:16" s="16" customFormat="1" ht="12" customHeight="1">
      <c r="A18" t="str">
        <f>VLOOKUP(D18,clubs!B:B,1,0)</f>
        <v>ROBRETIERES BBCRY</v>
      </c>
      <c r="B18" s="9" t="str">
        <f t="shared" si="0"/>
        <v>D4</v>
      </c>
      <c r="C18" s="10">
        <v>4</v>
      </c>
      <c r="D18" s="16" t="s">
        <v>89</v>
      </c>
      <c r="E18" s="10">
        <v>1</v>
      </c>
      <c r="F18" s="10" t="s">
        <v>174</v>
      </c>
      <c r="G18" s="10"/>
      <c r="H18" s="10" t="s">
        <v>4</v>
      </c>
      <c r="I18" s="10">
        <v>1</v>
      </c>
      <c r="J18" s="10">
        <v>3</v>
      </c>
      <c r="K18" s="10"/>
      <c r="L18" s="10" t="s">
        <v>4</v>
      </c>
      <c r="M18" s="10">
        <v>2</v>
      </c>
      <c r="N18" s="10"/>
      <c r="O18" s="10"/>
      <c r="P18" s="10"/>
    </row>
    <row r="19" spans="1:16" s="16" customFormat="1" ht="12" customHeight="1">
      <c r="A19" t="str">
        <f>VLOOKUP(D19,clubs!B:B,1,0)</f>
        <v>PERRIER</v>
      </c>
      <c r="B19" s="9" t="str">
        <f t="shared" si="0"/>
        <v>E1</v>
      </c>
      <c r="C19" s="10">
        <v>1</v>
      </c>
      <c r="D19" s="16" t="s">
        <v>85</v>
      </c>
      <c r="E19" s="10">
        <v>1</v>
      </c>
      <c r="F19" s="10" t="s">
        <v>178</v>
      </c>
      <c r="G19" s="10" t="s">
        <v>182</v>
      </c>
      <c r="H19" s="10" t="s">
        <v>5</v>
      </c>
      <c r="I19" s="10">
        <v>1</v>
      </c>
      <c r="J19" s="10">
        <v>3</v>
      </c>
      <c r="K19" s="10"/>
      <c r="L19" s="10" t="s">
        <v>7</v>
      </c>
      <c r="M19" s="10">
        <v>2</v>
      </c>
      <c r="N19" s="10"/>
      <c r="O19" s="10"/>
      <c r="P19" s="10"/>
    </row>
    <row r="20" spans="1:16" s="16" customFormat="1" ht="12" customHeight="1">
      <c r="A20" t="str">
        <f>VLOOKUP(D20,clubs!B:B,1,0)</f>
        <v>MOTHE ACHARD</v>
      </c>
      <c r="B20" s="9" t="str">
        <f t="shared" si="0"/>
        <v>E2</v>
      </c>
      <c r="C20" s="10">
        <v>2</v>
      </c>
      <c r="D20" s="16" t="s">
        <v>80</v>
      </c>
      <c r="E20" s="10">
        <v>1</v>
      </c>
      <c r="F20" s="10" t="s">
        <v>178</v>
      </c>
      <c r="G20" s="10" t="s">
        <v>179</v>
      </c>
      <c r="H20" s="10" t="s">
        <v>5</v>
      </c>
      <c r="I20" s="10">
        <v>1</v>
      </c>
      <c r="J20" s="10">
        <v>3</v>
      </c>
      <c r="K20" s="10"/>
      <c r="L20" s="10" t="s">
        <v>6</v>
      </c>
      <c r="M20" s="10">
        <v>2</v>
      </c>
      <c r="N20" s="10"/>
      <c r="O20" s="10"/>
      <c r="P20" s="10"/>
    </row>
    <row r="21" spans="1:16" s="16" customFormat="1" ht="12" customHeight="1">
      <c r="A21" t="str">
        <f>VLOOKUP(D21,clubs!B:B,1,0)</f>
        <v>TALMONT ST HILAIRE</v>
      </c>
      <c r="B21" s="9" t="str">
        <f t="shared" si="0"/>
        <v>E3</v>
      </c>
      <c r="C21" s="10">
        <v>3</v>
      </c>
      <c r="D21" s="16" t="s">
        <v>110</v>
      </c>
      <c r="E21" s="10">
        <v>1</v>
      </c>
      <c r="F21" s="10" t="s">
        <v>174</v>
      </c>
      <c r="G21" s="10"/>
      <c r="H21" s="10" t="s">
        <v>5</v>
      </c>
      <c r="I21" s="10">
        <v>1</v>
      </c>
      <c r="J21" s="10">
        <v>2</v>
      </c>
      <c r="K21" s="10"/>
      <c r="L21" s="10" t="s">
        <v>2</v>
      </c>
      <c r="M21" s="10">
        <v>1</v>
      </c>
      <c r="N21" s="10"/>
      <c r="O21" s="10"/>
      <c r="P21" s="10"/>
    </row>
    <row r="22" spans="1:16" s="16" customFormat="1" ht="12" customHeight="1">
      <c r="A22" t="str">
        <f>VLOOKUP(D22,clubs!B:B,1,0)</f>
        <v>PAYS DES OLONNES BASKET</v>
      </c>
      <c r="B22" s="9" t="str">
        <f t="shared" si="0"/>
        <v>E4</v>
      </c>
      <c r="C22" s="10">
        <v>4</v>
      </c>
      <c r="D22" s="16" t="s">
        <v>51</v>
      </c>
      <c r="E22" s="10">
        <v>1</v>
      </c>
      <c r="F22" s="10" t="s">
        <v>174</v>
      </c>
      <c r="G22" s="10"/>
      <c r="H22" s="10" t="s">
        <v>5</v>
      </c>
      <c r="I22" s="10">
        <v>1</v>
      </c>
      <c r="J22" s="10">
        <v>2</v>
      </c>
      <c r="K22" s="10"/>
      <c r="L22" s="10" t="s">
        <v>2</v>
      </c>
      <c r="M22" s="10">
        <v>1</v>
      </c>
      <c r="N22" s="10"/>
      <c r="O22" s="10"/>
      <c r="P22" s="10"/>
    </row>
    <row r="23" spans="1:16" s="16" customFormat="1" ht="12" customHeight="1">
      <c r="A23" t="str">
        <f>VLOOKUP(D23,clubs!B:B,1,0)</f>
        <v>PAYS DES OLONNES BASKET</v>
      </c>
      <c r="B23" s="9" t="str">
        <f t="shared" si="0"/>
        <v>F1</v>
      </c>
      <c r="C23" s="10">
        <v>1</v>
      </c>
      <c r="D23" s="16" t="s">
        <v>51</v>
      </c>
      <c r="E23" s="10">
        <v>2</v>
      </c>
      <c r="F23" s="10" t="s">
        <v>174</v>
      </c>
      <c r="G23" s="10"/>
      <c r="H23" s="10" t="s">
        <v>6</v>
      </c>
      <c r="I23" s="10">
        <v>1</v>
      </c>
      <c r="J23" s="10">
        <v>3</v>
      </c>
      <c r="K23" s="10"/>
      <c r="L23" s="10" t="s">
        <v>7</v>
      </c>
      <c r="M23" s="10">
        <v>2</v>
      </c>
      <c r="N23" s="10"/>
      <c r="O23" s="10"/>
      <c r="P23" s="10"/>
    </row>
    <row r="24" spans="1:16" s="16" customFormat="1" ht="12" customHeight="1">
      <c r="A24" t="str">
        <f>VLOOKUP(D24,clubs!B:B,1,0)</f>
        <v>VENDEE CHALLANS BASKET</v>
      </c>
      <c r="B24" s="9" t="str">
        <f t="shared" si="0"/>
        <v>F2</v>
      </c>
      <c r="C24" s="10">
        <v>2</v>
      </c>
      <c r="D24" s="16" t="s">
        <v>48</v>
      </c>
      <c r="E24" s="10">
        <v>1</v>
      </c>
      <c r="F24" s="10" t="s">
        <v>174</v>
      </c>
      <c r="G24" s="10"/>
      <c r="H24" s="10" t="s">
        <v>6</v>
      </c>
      <c r="I24" s="10">
        <v>1</v>
      </c>
      <c r="J24" s="10">
        <v>1</v>
      </c>
      <c r="K24" s="10"/>
      <c r="L24" s="10" t="s">
        <v>2</v>
      </c>
      <c r="M24" s="10">
        <v>1</v>
      </c>
      <c r="N24" s="10"/>
      <c r="O24" s="10"/>
      <c r="P24" s="10"/>
    </row>
    <row r="25" spans="1:16" s="16" customFormat="1" ht="12" customHeight="1">
      <c r="A25" t="str">
        <f>VLOOKUP(D25,clubs!B:B,1,0)</f>
        <v>VENANSAULT BASKET CLUB</v>
      </c>
      <c r="B25" s="9" t="str">
        <f t="shared" si="0"/>
        <v>F3</v>
      </c>
      <c r="C25" s="10">
        <v>3</v>
      </c>
      <c r="D25" s="16" t="s">
        <v>140</v>
      </c>
      <c r="E25" s="10">
        <v>1</v>
      </c>
      <c r="F25" s="10" t="s">
        <v>174</v>
      </c>
      <c r="G25" s="10"/>
      <c r="H25" s="10" t="s">
        <v>6</v>
      </c>
      <c r="I25" s="10">
        <v>1</v>
      </c>
      <c r="J25" s="10">
        <v>3</v>
      </c>
      <c r="K25" s="10"/>
      <c r="L25" s="10" t="s">
        <v>6</v>
      </c>
      <c r="M25" s="10">
        <v>2</v>
      </c>
      <c r="N25" s="10"/>
      <c r="O25" s="10"/>
      <c r="P25" s="10"/>
    </row>
    <row r="26" spans="1:16" s="16" customFormat="1" ht="12" customHeight="1">
      <c r="A26" t="str">
        <f>VLOOKUP(D26,clubs!B:B,1,0)</f>
        <v>COEX</v>
      </c>
      <c r="B26" s="9" t="str">
        <f t="shared" si="0"/>
        <v>F4</v>
      </c>
      <c r="C26" s="10">
        <v>4</v>
      </c>
      <c r="D26" s="16" t="s">
        <v>118</v>
      </c>
      <c r="E26" s="10">
        <v>1</v>
      </c>
      <c r="F26" s="10" t="s">
        <v>174</v>
      </c>
      <c r="G26" s="10"/>
      <c r="H26" s="10" t="s">
        <v>6</v>
      </c>
      <c r="I26" s="10">
        <v>1</v>
      </c>
      <c r="J26" s="10">
        <v>2</v>
      </c>
      <c r="K26" s="10"/>
      <c r="L26" s="10" t="s">
        <v>2</v>
      </c>
      <c r="M26" s="10">
        <v>1</v>
      </c>
      <c r="N26" s="10"/>
      <c r="O26" s="10"/>
      <c r="P26" s="10"/>
    </row>
    <row r="27" spans="1:16" s="16" customFormat="1" ht="12" customHeight="1">
      <c r="A27" t="str">
        <f>VLOOKUP(D27,clubs!B:B,1,0)</f>
        <v>SALLERTAINE BASKET CLUB</v>
      </c>
      <c r="B27" s="9" t="str">
        <f t="shared" si="0"/>
        <v>G1</v>
      </c>
      <c r="C27" s="10">
        <v>1</v>
      </c>
      <c r="D27" s="16" t="s">
        <v>126</v>
      </c>
      <c r="E27" s="10">
        <v>1</v>
      </c>
      <c r="F27" s="10" t="s">
        <v>174</v>
      </c>
      <c r="G27" s="10"/>
      <c r="H27" s="10" t="s">
        <v>7</v>
      </c>
      <c r="I27" s="10">
        <v>2</v>
      </c>
      <c r="J27" s="10">
        <v>3</v>
      </c>
      <c r="K27" s="10"/>
      <c r="L27" s="10" t="s">
        <v>7</v>
      </c>
      <c r="M27" s="10">
        <v>2</v>
      </c>
      <c r="N27" s="10"/>
      <c r="O27" s="10"/>
      <c r="P27" s="10"/>
    </row>
    <row r="28" spans="1:16" s="16" customFormat="1" ht="12" customHeight="1">
      <c r="A28" t="str">
        <f>VLOOKUP(D28,clubs!B:B,1,0)</f>
        <v>SOULLANS BC</v>
      </c>
      <c r="B28" s="9" t="str">
        <f t="shared" si="0"/>
        <v>G2</v>
      </c>
      <c r="C28" s="10">
        <v>2</v>
      </c>
      <c r="D28" s="16" t="s">
        <v>109</v>
      </c>
      <c r="E28" s="10">
        <v>1</v>
      </c>
      <c r="F28" s="10" t="s">
        <v>177</v>
      </c>
      <c r="G28" s="10"/>
      <c r="H28" s="10" t="s">
        <v>7</v>
      </c>
      <c r="I28" s="10">
        <v>2</v>
      </c>
      <c r="J28" s="10">
        <v>4</v>
      </c>
      <c r="K28" s="10"/>
      <c r="L28" s="10" t="s">
        <v>172</v>
      </c>
      <c r="M28" s="10">
        <v>3</v>
      </c>
      <c r="N28" s="10"/>
      <c r="O28" s="10"/>
      <c r="P28" s="10"/>
    </row>
    <row r="29" spans="1:16" s="16" customFormat="1" ht="12" customHeight="1">
      <c r="A29" t="str">
        <f>VLOOKUP(D29,clubs!B:B,1,0)</f>
        <v>VENDEE CHALLANS BASKET</v>
      </c>
      <c r="B29" s="9" t="str">
        <f t="shared" si="0"/>
        <v>G3</v>
      </c>
      <c r="C29" s="10">
        <v>3</v>
      </c>
      <c r="D29" s="16" t="s">
        <v>48</v>
      </c>
      <c r="E29" s="10">
        <v>3</v>
      </c>
      <c r="F29" s="10" t="s">
        <v>174</v>
      </c>
      <c r="G29" s="10"/>
      <c r="H29" s="10" t="s">
        <v>7</v>
      </c>
      <c r="I29" s="10">
        <v>2</v>
      </c>
      <c r="J29" s="10">
        <v>3</v>
      </c>
      <c r="K29" s="10"/>
      <c r="L29" s="10" t="s">
        <v>6</v>
      </c>
      <c r="M29" s="10">
        <v>2</v>
      </c>
      <c r="N29" s="10"/>
      <c r="O29" s="10"/>
      <c r="P29" s="10"/>
    </row>
    <row r="30" spans="1:16" s="16" customFormat="1" ht="12" customHeight="1">
      <c r="A30" t="str">
        <f>VLOOKUP(D30,clubs!B:B,1,0)</f>
        <v>GARNACHE</v>
      </c>
      <c r="B30" s="9" t="str">
        <f t="shared" si="0"/>
        <v>G4</v>
      </c>
      <c r="C30" s="10">
        <v>4</v>
      </c>
      <c r="D30" s="16" t="s">
        <v>63</v>
      </c>
      <c r="E30" s="10">
        <v>1</v>
      </c>
      <c r="F30" s="10" t="s">
        <v>174</v>
      </c>
      <c r="G30" s="10"/>
      <c r="H30" s="10" t="s">
        <v>7</v>
      </c>
      <c r="I30" s="10">
        <v>2</v>
      </c>
      <c r="J30" s="10">
        <v>2</v>
      </c>
      <c r="K30" s="10"/>
      <c r="L30" s="10" t="s">
        <v>2</v>
      </c>
      <c r="M30" s="10">
        <v>1</v>
      </c>
      <c r="N30" s="10"/>
      <c r="O30" s="10"/>
      <c r="P30" s="10"/>
    </row>
    <row r="31" spans="1:16" s="16" customFormat="1" ht="12" customHeight="1">
      <c r="A31" t="str">
        <f>VLOOKUP(D31,clubs!B:B,1,0)</f>
        <v>BRETIGNOLLES SUR MER</v>
      </c>
      <c r="B31" s="9" t="str">
        <f t="shared" si="0"/>
        <v>H1</v>
      </c>
      <c r="C31" s="10">
        <v>1</v>
      </c>
      <c r="D31" s="16" t="s">
        <v>43</v>
      </c>
      <c r="E31" s="10">
        <v>1</v>
      </c>
      <c r="F31" s="10" t="s">
        <v>174</v>
      </c>
      <c r="G31" s="10"/>
      <c r="H31" s="10" t="s">
        <v>8</v>
      </c>
      <c r="I31" s="10">
        <v>2</v>
      </c>
      <c r="J31" s="10">
        <v>4</v>
      </c>
      <c r="K31" s="10"/>
      <c r="L31" s="10" t="s">
        <v>12</v>
      </c>
      <c r="M31" s="10">
        <v>3</v>
      </c>
      <c r="N31" s="10"/>
      <c r="O31" s="10"/>
      <c r="P31" s="10"/>
    </row>
    <row r="32" spans="1:16" s="16" customFormat="1" ht="12" customHeight="1">
      <c r="A32" t="str">
        <f>VLOOKUP(D32,clubs!B:B,1,0)</f>
        <v>VENDEE CHALLANS BASKET</v>
      </c>
      <c r="B32" s="9" t="str">
        <f t="shared" si="0"/>
        <v>H2</v>
      </c>
      <c r="C32" s="10">
        <v>2</v>
      </c>
      <c r="D32" s="16" t="s">
        <v>48</v>
      </c>
      <c r="E32" s="10">
        <v>2</v>
      </c>
      <c r="F32" s="10" t="s">
        <v>174</v>
      </c>
      <c r="G32" s="10"/>
      <c r="H32" s="10" t="s">
        <v>8</v>
      </c>
      <c r="I32" s="10">
        <v>2</v>
      </c>
      <c r="J32" s="10">
        <v>2</v>
      </c>
      <c r="K32" s="10"/>
      <c r="L32" s="10" t="s">
        <v>7</v>
      </c>
      <c r="M32" s="10">
        <v>2</v>
      </c>
      <c r="N32" s="10"/>
      <c r="O32" s="10"/>
      <c r="P32" s="10"/>
    </row>
    <row r="33" spans="1:16" s="16" customFormat="1" ht="12" customHeight="1">
      <c r="A33" t="str">
        <f>VLOOKUP(D33,clubs!B:B,1,0)</f>
        <v>SPORT BASKET YONNAIS</v>
      </c>
      <c r="B33" s="9" t="str">
        <f t="shared" si="0"/>
        <v>H3</v>
      </c>
      <c r="C33" s="10">
        <v>3</v>
      </c>
      <c r="D33" s="16" t="s">
        <v>113</v>
      </c>
      <c r="E33" s="10">
        <v>2</v>
      </c>
      <c r="F33" s="10" t="s">
        <v>174</v>
      </c>
      <c r="G33" s="10"/>
      <c r="H33" s="10" t="s">
        <v>8</v>
      </c>
      <c r="I33" s="10">
        <v>2</v>
      </c>
      <c r="J33" s="10">
        <v>5</v>
      </c>
      <c r="K33" s="10"/>
      <c r="L33" s="10" t="s">
        <v>11</v>
      </c>
      <c r="M33" s="10">
        <v>3</v>
      </c>
      <c r="N33" s="10"/>
      <c r="O33" s="10"/>
      <c r="P33" s="10"/>
    </row>
    <row r="34" spans="1:16" s="16" customFormat="1" ht="12" customHeight="1">
      <c r="A34" t="str">
        <f>VLOOKUP(D34,clubs!B:B,1,0)</f>
        <v>ST REVEREND</v>
      </c>
      <c r="B34" s="16" t="str">
        <f t="shared" si="0"/>
        <v>H4</v>
      </c>
      <c r="C34" s="10">
        <v>4</v>
      </c>
      <c r="D34" s="16" t="s">
        <v>106</v>
      </c>
      <c r="E34" s="10">
        <v>1</v>
      </c>
      <c r="F34" s="10"/>
      <c r="G34" s="10"/>
      <c r="H34" s="10" t="s">
        <v>8</v>
      </c>
      <c r="I34" s="10">
        <v>2</v>
      </c>
      <c r="J34" s="10"/>
      <c r="K34" s="10"/>
      <c r="L34" s="10" t="s">
        <v>12</v>
      </c>
      <c r="M34" s="10">
        <v>3</v>
      </c>
      <c r="N34" s="10"/>
      <c r="O34" s="10"/>
      <c r="P34" s="10"/>
    </row>
    <row r="35" spans="1:16" s="16" customFormat="1" ht="12" customHeight="1">
      <c r="A35" t="str">
        <f>VLOOKUP(D35,clubs!B:B,1,0)</f>
        <v>ROCHE VENDEE BC</v>
      </c>
      <c r="B35" s="9" t="str">
        <f aca="true" t="shared" si="1" ref="B35:B66">H35&amp;C35</f>
        <v>I1</v>
      </c>
      <c r="C35" s="10">
        <v>1</v>
      </c>
      <c r="D35" s="16" t="s">
        <v>135</v>
      </c>
      <c r="E35" s="10">
        <v>1</v>
      </c>
      <c r="F35" s="10" t="s">
        <v>174</v>
      </c>
      <c r="G35" s="10"/>
      <c r="H35" s="10" t="s">
        <v>9</v>
      </c>
      <c r="I35" s="10">
        <v>2</v>
      </c>
      <c r="J35" s="10">
        <v>2</v>
      </c>
      <c r="K35" s="10"/>
      <c r="L35" s="10" t="s">
        <v>1</v>
      </c>
      <c r="M35" s="10">
        <v>1</v>
      </c>
      <c r="N35" s="10"/>
      <c r="O35" s="10"/>
      <c r="P35" s="10"/>
    </row>
    <row r="36" spans="1:16" s="16" customFormat="1" ht="12" customHeight="1">
      <c r="A36" t="str">
        <f>VLOOKUP(D36,clubs!B:B,1,0)</f>
        <v>ROBRETIERES BBCRY</v>
      </c>
      <c r="B36" s="9" t="str">
        <f t="shared" si="1"/>
        <v>I2</v>
      </c>
      <c r="C36" s="10">
        <v>2</v>
      </c>
      <c r="D36" s="16" t="s">
        <v>89</v>
      </c>
      <c r="E36" s="10">
        <v>2</v>
      </c>
      <c r="F36" s="10" t="s">
        <v>190</v>
      </c>
      <c r="G36" s="10"/>
      <c r="H36" s="10" t="s">
        <v>9</v>
      </c>
      <c r="I36" s="10">
        <v>2</v>
      </c>
      <c r="J36" s="10">
        <v>4</v>
      </c>
      <c r="K36" s="10"/>
      <c r="L36" s="10" t="s">
        <v>172</v>
      </c>
      <c r="M36" s="10">
        <v>3</v>
      </c>
      <c r="N36" s="10"/>
      <c r="O36" s="10"/>
      <c r="P36" s="10"/>
    </row>
    <row r="37" spans="1:16" s="16" customFormat="1" ht="12" customHeight="1">
      <c r="A37" t="str">
        <f>VLOOKUP(D37,clubs!B:B,1,0)</f>
        <v>TALMONT ST HILAIRE</v>
      </c>
      <c r="B37" s="9" t="str">
        <f t="shared" si="1"/>
        <v>I3</v>
      </c>
      <c r="C37" s="10">
        <v>3</v>
      </c>
      <c r="D37" s="16" t="s">
        <v>110</v>
      </c>
      <c r="E37" s="10">
        <v>2</v>
      </c>
      <c r="F37" s="10" t="s">
        <v>174</v>
      </c>
      <c r="G37" s="10"/>
      <c r="H37" s="10" t="s">
        <v>9</v>
      </c>
      <c r="I37" s="10">
        <v>2</v>
      </c>
      <c r="J37" s="10">
        <v>3</v>
      </c>
      <c r="K37" s="10"/>
      <c r="L37" s="10" t="s">
        <v>6</v>
      </c>
      <c r="M37" s="10">
        <v>2</v>
      </c>
      <c r="N37" s="10"/>
      <c r="O37" s="10"/>
      <c r="P37" s="10"/>
    </row>
    <row r="38" spans="1:16" s="16" customFormat="1" ht="12" customHeight="1">
      <c r="A38" t="str">
        <f>VLOOKUP(D38,clubs!B:B,1,0)</f>
        <v>ANGLES-LONGEVILLE</v>
      </c>
      <c r="B38" s="9" t="str">
        <f t="shared" si="1"/>
        <v>I4</v>
      </c>
      <c r="C38" s="10">
        <v>4</v>
      </c>
      <c r="D38" s="16" t="s">
        <v>131</v>
      </c>
      <c r="E38" s="10">
        <v>1</v>
      </c>
      <c r="F38" s="10" t="s">
        <v>174</v>
      </c>
      <c r="G38" s="10"/>
      <c r="H38" s="10" t="s">
        <v>9</v>
      </c>
      <c r="I38" s="10">
        <v>2</v>
      </c>
      <c r="J38" s="10">
        <v>4</v>
      </c>
      <c r="K38" s="10"/>
      <c r="L38" s="10" t="s">
        <v>11</v>
      </c>
      <c r="M38" s="10">
        <v>3</v>
      </c>
      <c r="N38" s="10"/>
      <c r="O38" s="10"/>
      <c r="P38" s="10"/>
    </row>
    <row r="39" spans="1:16" s="16" customFormat="1" ht="12" customHeight="1">
      <c r="A39" t="str">
        <f>VLOOKUP(D39,clubs!B:B,1,0)</f>
        <v>FERRIERE</v>
      </c>
      <c r="B39" s="9" t="str">
        <f t="shared" si="1"/>
        <v>J1</v>
      </c>
      <c r="C39" s="10">
        <v>1</v>
      </c>
      <c r="D39" s="16" t="s">
        <v>60</v>
      </c>
      <c r="E39" s="10">
        <v>1</v>
      </c>
      <c r="F39" s="10" t="s">
        <v>174</v>
      </c>
      <c r="G39" s="10"/>
      <c r="H39" s="10" t="s">
        <v>10</v>
      </c>
      <c r="I39" s="10">
        <v>2</v>
      </c>
      <c r="J39" s="10">
        <v>3</v>
      </c>
      <c r="K39" s="10"/>
      <c r="L39" s="10" t="s">
        <v>4</v>
      </c>
      <c r="M39" s="10">
        <v>2</v>
      </c>
      <c r="N39" s="10"/>
      <c r="O39" s="10"/>
      <c r="P39" s="10"/>
    </row>
    <row r="40" spans="1:16" s="16" customFormat="1" ht="12" customHeight="1">
      <c r="A40" t="str">
        <f>VLOOKUP(D40,clubs!B:B,1,0)</f>
        <v>STE HERMINE</v>
      </c>
      <c r="B40" s="9" t="str">
        <f t="shared" si="1"/>
        <v>J2</v>
      </c>
      <c r="C40" s="10">
        <v>2</v>
      </c>
      <c r="D40" s="16" t="s">
        <v>99</v>
      </c>
      <c r="E40" s="10">
        <v>1</v>
      </c>
      <c r="F40" s="10" t="s">
        <v>178</v>
      </c>
      <c r="G40" s="10" t="s">
        <v>188</v>
      </c>
      <c r="H40" s="10" t="s">
        <v>10</v>
      </c>
      <c r="I40" s="10">
        <v>2</v>
      </c>
      <c r="J40" s="10">
        <v>5</v>
      </c>
      <c r="K40" s="10"/>
      <c r="L40" s="10" t="s">
        <v>8</v>
      </c>
      <c r="M40" s="10">
        <v>3</v>
      </c>
      <c r="N40" s="10"/>
      <c r="O40" s="10"/>
      <c r="P40" s="10"/>
    </row>
    <row r="41" spans="1:16" s="16" customFormat="1" ht="12" customHeight="1">
      <c r="A41" t="str">
        <f>VLOOKUP(D41,clubs!B:B,1,0)</f>
        <v>CHAVAGNES EN PAILLERS</v>
      </c>
      <c r="B41" s="9" t="str">
        <f t="shared" si="1"/>
        <v>J3</v>
      </c>
      <c r="C41" s="10">
        <v>3</v>
      </c>
      <c r="D41" s="16" t="s">
        <v>52</v>
      </c>
      <c r="E41" s="10">
        <v>1</v>
      </c>
      <c r="F41" s="10" t="s">
        <v>175</v>
      </c>
      <c r="G41" s="10" t="s">
        <v>176</v>
      </c>
      <c r="H41" s="10" t="s">
        <v>10</v>
      </c>
      <c r="I41" s="10">
        <v>2</v>
      </c>
      <c r="J41" s="10">
        <v>4</v>
      </c>
      <c r="K41" s="10"/>
      <c r="L41" s="10" t="s">
        <v>10</v>
      </c>
      <c r="M41" s="10">
        <v>3</v>
      </c>
      <c r="N41" s="10"/>
      <c r="O41" s="10"/>
      <c r="P41" s="10"/>
    </row>
    <row r="42" spans="1:16" s="16" customFormat="1" ht="12" customHeight="1">
      <c r="A42" t="str">
        <f>VLOOKUP(D42,clubs!B:B,1,0)</f>
        <v>BOURNEZEAU</v>
      </c>
      <c r="B42" s="9" t="str">
        <f t="shared" si="1"/>
        <v>J4</v>
      </c>
      <c r="C42" s="10">
        <v>4</v>
      </c>
      <c r="D42" s="16" t="s">
        <v>42</v>
      </c>
      <c r="E42" s="10">
        <v>1</v>
      </c>
      <c r="F42" s="10" t="s">
        <v>174</v>
      </c>
      <c r="G42" s="10"/>
      <c r="H42" s="10" t="s">
        <v>10</v>
      </c>
      <c r="I42" s="10">
        <v>2</v>
      </c>
      <c r="J42" s="10">
        <v>3</v>
      </c>
      <c r="K42" s="10"/>
      <c r="L42" s="10" t="s">
        <v>5</v>
      </c>
      <c r="M42" s="10">
        <v>2</v>
      </c>
      <c r="N42" s="10"/>
      <c r="O42" s="10"/>
      <c r="P42" s="10"/>
    </row>
    <row r="43" spans="1:16" s="16" customFormat="1" ht="12" customHeight="1">
      <c r="A43" t="str">
        <f>VLOOKUP(D43,clubs!B:B,1,0)</f>
        <v>MOUCHAMPS</v>
      </c>
      <c r="B43" s="9" t="str">
        <f t="shared" si="1"/>
        <v>K1</v>
      </c>
      <c r="C43" s="10">
        <v>1</v>
      </c>
      <c r="D43" s="16" t="s">
        <v>81</v>
      </c>
      <c r="E43" s="10">
        <v>1</v>
      </c>
      <c r="F43" s="10" t="s">
        <v>177</v>
      </c>
      <c r="G43" s="10"/>
      <c r="H43" s="10" t="s">
        <v>11</v>
      </c>
      <c r="I43" s="10">
        <v>2</v>
      </c>
      <c r="J43" s="10">
        <v>4</v>
      </c>
      <c r="K43" s="10"/>
      <c r="L43" s="10" t="s">
        <v>9</v>
      </c>
      <c r="M43" s="10">
        <v>3</v>
      </c>
      <c r="N43" s="10"/>
      <c r="O43" s="10"/>
      <c r="P43" s="10"/>
    </row>
    <row r="44" spans="1:16" s="16" customFormat="1" ht="12" customHeight="1">
      <c r="A44" t="str">
        <f>VLOOKUP(D44,clubs!B:B,1,0)</f>
        <v>HERBIERS VENDEE BASKET</v>
      </c>
      <c r="B44" s="9" t="str">
        <f t="shared" si="1"/>
        <v>K2</v>
      </c>
      <c r="C44" s="10">
        <v>2</v>
      </c>
      <c r="D44" s="16" t="s">
        <v>69</v>
      </c>
      <c r="E44" s="10">
        <v>2</v>
      </c>
      <c r="F44" s="10" t="s">
        <v>174</v>
      </c>
      <c r="G44" s="10"/>
      <c r="H44" s="10" t="s">
        <v>11</v>
      </c>
      <c r="I44" s="10">
        <v>2</v>
      </c>
      <c r="J44" s="10">
        <v>3</v>
      </c>
      <c r="K44" s="10"/>
      <c r="L44" s="10" t="s">
        <v>3</v>
      </c>
      <c r="M44" s="10">
        <v>2</v>
      </c>
      <c r="N44" s="10"/>
      <c r="O44" s="10"/>
      <c r="P44" s="10"/>
    </row>
    <row r="45" spans="1:16" s="16" customFormat="1" ht="12" customHeight="1">
      <c r="A45" t="str">
        <f>VLOOKUP(D45,clubs!B:B,1,0)</f>
        <v>BASKET CLUB DES 3 RIVIERES</v>
      </c>
      <c r="B45" s="9" t="str">
        <f t="shared" si="1"/>
        <v>K3</v>
      </c>
      <c r="C45" s="10">
        <v>3</v>
      </c>
      <c r="D45" s="16" t="s">
        <v>44</v>
      </c>
      <c r="E45" s="10">
        <v>1</v>
      </c>
      <c r="F45" s="10" t="s">
        <v>174</v>
      </c>
      <c r="G45" s="10"/>
      <c r="H45" s="10" t="s">
        <v>11</v>
      </c>
      <c r="I45" s="10">
        <v>2</v>
      </c>
      <c r="J45" s="10">
        <v>5</v>
      </c>
      <c r="K45" s="10"/>
      <c r="L45" s="10" t="s">
        <v>8</v>
      </c>
      <c r="M45" s="10">
        <v>3</v>
      </c>
      <c r="N45" s="10"/>
      <c r="O45" s="10"/>
      <c r="P45" s="10"/>
    </row>
    <row r="46" spans="1:16" s="16" customFormat="1" ht="12" customHeight="1">
      <c r="A46" t="str">
        <f>VLOOKUP(D46,clubs!B:B,1,0)</f>
        <v>CHANTONNAY EPINE</v>
      </c>
      <c r="B46" s="9" t="str">
        <f t="shared" si="1"/>
        <v>K4</v>
      </c>
      <c r="C46" s="10">
        <v>4</v>
      </c>
      <c r="D46" s="16" t="s">
        <v>50</v>
      </c>
      <c r="E46" s="10">
        <v>1</v>
      </c>
      <c r="F46" s="10" t="s">
        <v>174</v>
      </c>
      <c r="G46" s="10"/>
      <c r="H46" s="10" t="s">
        <v>11</v>
      </c>
      <c r="I46" s="10">
        <v>2</v>
      </c>
      <c r="J46" s="10">
        <v>3</v>
      </c>
      <c r="K46" s="10"/>
      <c r="L46" s="10" t="s">
        <v>5</v>
      </c>
      <c r="M46" s="10">
        <v>2</v>
      </c>
      <c r="N46" s="10"/>
      <c r="O46" s="10"/>
      <c r="P46" s="10"/>
    </row>
    <row r="47" spans="1:16" s="16" customFormat="1" ht="12" customHeight="1">
      <c r="A47" t="e">
        <f>VLOOKUP(D47,clubs!B:B,1,0)</f>
        <v>#N/A</v>
      </c>
      <c r="B47" s="9" t="str">
        <f t="shared" si="1"/>
        <v>L1</v>
      </c>
      <c r="C47" s="10">
        <v>1</v>
      </c>
      <c r="D47" s="16" t="s">
        <v>173</v>
      </c>
      <c r="E47" s="10">
        <v>1</v>
      </c>
      <c r="F47" s="10" t="s">
        <v>174</v>
      </c>
      <c r="G47" s="10"/>
      <c r="H47" s="10" t="s">
        <v>12</v>
      </c>
      <c r="I47" s="10">
        <v>2</v>
      </c>
      <c r="J47" s="10">
        <v>3</v>
      </c>
      <c r="K47" s="10"/>
      <c r="L47" s="10" t="s">
        <v>3</v>
      </c>
      <c r="M47" s="10">
        <v>2</v>
      </c>
      <c r="N47" s="10"/>
      <c r="O47" s="10"/>
      <c r="P47" s="10"/>
    </row>
    <row r="48" spans="1:16" s="16" customFormat="1" ht="12" customHeight="1">
      <c r="A48" t="str">
        <f>VLOOKUP(D48,clubs!B:B,1,0)</f>
        <v>BOUFFERE</v>
      </c>
      <c r="B48" s="9" t="str">
        <f t="shared" si="1"/>
        <v>L2</v>
      </c>
      <c r="C48" s="10">
        <v>2</v>
      </c>
      <c r="D48" s="16" t="s">
        <v>144</v>
      </c>
      <c r="E48" s="10">
        <v>1</v>
      </c>
      <c r="F48" s="10" t="s">
        <v>174</v>
      </c>
      <c r="G48" s="10"/>
      <c r="H48" s="10" t="s">
        <v>12</v>
      </c>
      <c r="I48" s="10">
        <v>2</v>
      </c>
      <c r="J48" s="10">
        <v>4</v>
      </c>
      <c r="K48" s="10"/>
      <c r="L48" s="10" t="s">
        <v>10</v>
      </c>
      <c r="M48" s="10">
        <v>3</v>
      </c>
      <c r="N48" s="10"/>
      <c r="O48" s="10"/>
      <c r="P48" s="10"/>
    </row>
    <row r="49" spans="1:16" s="16" customFormat="1" ht="12" customHeight="1">
      <c r="A49" t="str">
        <f>VLOOKUP(D49,clubs!B:B,1,0)</f>
        <v>HERBIERS VENDEE BASKET</v>
      </c>
      <c r="B49" s="9" t="str">
        <f t="shared" si="1"/>
        <v>L3</v>
      </c>
      <c r="C49" s="10">
        <v>3</v>
      </c>
      <c r="D49" s="16" t="s">
        <v>69</v>
      </c>
      <c r="E49" s="10">
        <v>3</v>
      </c>
      <c r="F49" s="10" t="s">
        <v>174</v>
      </c>
      <c r="G49" s="10"/>
      <c r="H49" s="10" t="s">
        <v>12</v>
      </c>
      <c r="I49" s="10">
        <v>2</v>
      </c>
      <c r="J49" s="10">
        <v>4</v>
      </c>
      <c r="K49" s="10"/>
      <c r="L49" s="10" t="s">
        <v>4</v>
      </c>
      <c r="M49" s="10">
        <v>2</v>
      </c>
      <c r="N49" s="10"/>
      <c r="O49" s="10"/>
      <c r="P49" s="10"/>
    </row>
    <row r="50" spans="1:16" s="16" customFormat="1" ht="12" customHeight="1">
      <c r="A50" t="str">
        <f>VLOOKUP(D50,clubs!B:B,1,0)</f>
        <v>CHAMBRETAUD VENDEE SSSP</v>
      </c>
      <c r="B50" s="9" t="str">
        <f t="shared" si="1"/>
        <v>L4</v>
      </c>
      <c r="C50" s="10">
        <v>4</v>
      </c>
      <c r="D50" s="16" t="s">
        <v>49</v>
      </c>
      <c r="E50" s="10">
        <v>2</v>
      </c>
      <c r="F50" s="10" t="s">
        <v>174</v>
      </c>
      <c r="G50" s="10"/>
      <c r="H50" s="10" t="s">
        <v>12</v>
      </c>
      <c r="I50" s="10">
        <v>2</v>
      </c>
      <c r="J50" s="10">
        <v>4</v>
      </c>
      <c r="K50" s="10"/>
      <c r="L50" s="10" t="s">
        <v>9</v>
      </c>
      <c r="M50" s="10">
        <v>3</v>
      </c>
      <c r="N50" s="10"/>
      <c r="O50" s="10"/>
      <c r="P50" s="10"/>
    </row>
    <row r="51" spans="1:16" s="16" customFormat="1" ht="12" customHeight="1">
      <c r="A51" t="str">
        <f>VLOOKUP(D51,clubs!B:B,1,0)</f>
        <v>ST MARTIN DE FRAIGNEAU</v>
      </c>
      <c r="B51" s="9" t="str">
        <f t="shared" si="1"/>
        <v>M1</v>
      </c>
      <c r="C51" s="10">
        <v>1</v>
      </c>
      <c r="D51" s="16" t="s">
        <v>124</v>
      </c>
      <c r="E51" s="10">
        <v>1</v>
      </c>
      <c r="F51" s="10" t="s">
        <v>174</v>
      </c>
      <c r="G51" s="10"/>
      <c r="H51" s="10" t="s">
        <v>172</v>
      </c>
      <c r="I51" s="10">
        <v>3</v>
      </c>
      <c r="J51" s="10">
        <v>5</v>
      </c>
      <c r="K51" s="10"/>
      <c r="L51" s="10" t="s">
        <v>8</v>
      </c>
      <c r="M51" s="10">
        <v>3</v>
      </c>
      <c r="N51" s="10"/>
      <c r="O51" s="10"/>
      <c r="P51" s="10"/>
    </row>
    <row r="52" spans="1:16" s="16" customFormat="1" ht="12" customHeight="1">
      <c r="A52" t="str">
        <f>VLOOKUP(D52,clubs!B:B,1,0)</f>
        <v>LUCON BASKET CLUB</v>
      </c>
      <c r="B52" s="9" t="str">
        <f t="shared" si="1"/>
        <v>M2</v>
      </c>
      <c r="C52" s="10">
        <v>2</v>
      </c>
      <c r="D52" s="16" t="s">
        <v>71</v>
      </c>
      <c r="E52" s="10">
        <v>1</v>
      </c>
      <c r="F52" s="10" t="s">
        <v>174</v>
      </c>
      <c r="G52" s="10"/>
      <c r="H52" s="10" t="s">
        <v>172</v>
      </c>
      <c r="I52" s="10">
        <v>3</v>
      </c>
      <c r="J52" s="10">
        <v>3</v>
      </c>
      <c r="K52" s="10"/>
      <c r="L52" s="10" t="s">
        <v>5</v>
      </c>
      <c r="M52" s="10">
        <v>2</v>
      </c>
      <c r="N52" s="10"/>
      <c r="O52" s="10"/>
      <c r="P52" s="10"/>
    </row>
    <row r="53" spans="1:16" s="16" customFormat="1" ht="12" customHeight="1">
      <c r="A53" t="str">
        <f>VLOOKUP(D53,clubs!B:B,1,0)</f>
        <v>NIEUL SUR L'AUTIZE</v>
      </c>
      <c r="B53" s="16" t="str">
        <f t="shared" si="1"/>
        <v>M3</v>
      </c>
      <c r="C53" s="10">
        <v>3</v>
      </c>
      <c r="D53" s="16" t="s">
        <v>115</v>
      </c>
      <c r="E53" s="10">
        <v>1</v>
      </c>
      <c r="F53" s="10"/>
      <c r="G53" s="10"/>
      <c r="H53" s="10" t="s">
        <v>172</v>
      </c>
      <c r="I53" s="10">
        <v>3</v>
      </c>
      <c r="J53" s="10"/>
      <c r="K53" s="10"/>
      <c r="L53" s="10" t="s">
        <v>199</v>
      </c>
      <c r="M53" s="10"/>
      <c r="N53" s="10"/>
      <c r="O53" s="10"/>
      <c r="P53" s="10"/>
    </row>
    <row r="54" spans="1:16" s="16" customFormat="1" ht="12" customHeight="1">
      <c r="A54" t="str">
        <f>VLOOKUP(D54,clubs!B:B,1,0)</f>
        <v>HERMENAULT</v>
      </c>
      <c r="B54" s="16" t="str">
        <f t="shared" si="1"/>
        <v>M4</v>
      </c>
      <c r="C54" s="10">
        <v>4</v>
      </c>
      <c r="D54" s="16" t="s">
        <v>68</v>
      </c>
      <c r="E54" s="10">
        <v>1</v>
      </c>
      <c r="F54" s="10"/>
      <c r="G54" s="10"/>
      <c r="H54" s="10" t="s">
        <v>172</v>
      </c>
      <c r="I54" s="10">
        <v>3</v>
      </c>
      <c r="J54" s="10"/>
      <c r="K54" s="10"/>
      <c r="L54" s="10" t="s">
        <v>199</v>
      </c>
      <c r="M54" s="10"/>
      <c r="N54" s="10"/>
      <c r="O54" s="10"/>
      <c r="P54" s="10"/>
    </row>
    <row r="55" spans="1:16" s="16" customFormat="1" ht="12" customHeight="1">
      <c r="A55" t="str">
        <f>VLOOKUP(D55,clubs!B:B,1,0)</f>
        <v>ANGLES-LONGEVILLE</v>
      </c>
      <c r="B55" s="9" t="str">
        <f t="shared" si="1"/>
        <v>N1</v>
      </c>
      <c r="C55" s="10">
        <v>1</v>
      </c>
      <c r="D55" s="16" t="s">
        <v>131</v>
      </c>
      <c r="E55" s="10">
        <v>2</v>
      </c>
      <c r="F55" s="10" t="s">
        <v>174</v>
      </c>
      <c r="G55" s="10"/>
      <c r="H55" s="10" t="s">
        <v>193</v>
      </c>
      <c r="I55" s="10">
        <v>3</v>
      </c>
      <c r="J55" s="10">
        <v>4</v>
      </c>
      <c r="K55" s="10"/>
      <c r="L55" s="10" t="s">
        <v>199</v>
      </c>
      <c r="M55" s="10"/>
      <c r="N55" s="10"/>
      <c r="O55" s="10"/>
      <c r="P55" s="10"/>
    </row>
    <row r="56" spans="1:16" s="16" customFormat="1" ht="12" customHeight="1">
      <c r="A56" t="str">
        <f>VLOOKUP(D56,clubs!B:B,1,0)</f>
        <v>STE FLAIVE DES LOUPS</v>
      </c>
      <c r="B56" s="9" t="str">
        <f t="shared" si="1"/>
        <v>N2</v>
      </c>
      <c r="C56" s="10">
        <v>2</v>
      </c>
      <c r="D56" s="16" t="s">
        <v>92</v>
      </c>
      <c r="E56" s="10">
        <v>1</v>
      </c>
      <c r="F56" s="10" t="s">
        <v>174</v>
      </c>
      <c r="G56" s="10"/>
      <c r="H56" s="10" t="s">
        <v>193</v>
      </c>
      <c r="I56" s="10">
        <v>3</v>
      </c>
      <c r="J56" s="10">
        <v>5</v>
      </c>
      <c r="K56" s="10"/>
      <c r="L56" s="10" t="s">
        <v>11</v>
      </c>
      <c r="M56" s="10">
        <v>3</v>
      </c>
      <c r="N56" s="10"/>
      <c r="O56" s="10"/>
      <c r="P56" s="10"/>
    </row>
    <row r="57" spans="1:16" s="16" customFormat="1" ht="12" customHeight="1">
      <c r="A57" t="str">
        <f>VLOOKUP(D57,clubs!B:B,1,0)</f>
        <v>NESMY-AUBIGNY BASKET CLUB</v>
      </c>
      <c r="B57" s="9" t="str">
        <f t="shared" si="1"/>
        <v>N3</v>
      </c>
      <c r="C57" s="10">
        <v>3</v>
      </c>
      <c r="D57" s="16" t="s">
        <v>128</v>
      </c>
      <c r="E57" s="10">
        <v>1</v>
      </c>
      <c r="F57" s="10" t="s">
        <v>175</v>
      </c>
      <c r="G57" s="10" t="s">
        <v>181</v>
      </c>
      <c r="H57" s="10" t="s">
        <v>193</v>
      </c>
      <c r="I57" s="10">
        <v>3</v>
      </c>
      <c r="J57" s="10">
        <v>4</v>
      </c>
      <c r="K57" s="10"/>
      <c r="L57" s="10" t="s">
        <v>6</v>
      </c>
      <c r="M57" s="10">
        <v>2</v>
      </c>
      <c r="N57" s="10"/>
      <c r="O57" s="10"/>
      <c r="P57" s="10"/>
    </row>
    <row r="58" spans="1:16" s="16" customFormat="1" ht="12" customHeight="1">
      <c r="A58" t="str">
        <f>VLOOKUP(D58,clubs!B:B,1,0)</f>
        <v>STE FOY</v>
      </c>
      <c r="B58" s="16" t="str">
        <f t="shared" si="1"/>
        <v>N4</v>
      </c>
      <c r="C58" s="10">
        <v>4</v>
      </c>
      <c r="D58" s="16" t="s">
        <v>93</v>
      </c>
      <c r="E58" s="10">
        <v>1</v>
      </c>
      <c r="F58" s="10"/>
      <c r="G58" s="69"/>
      <c r="H58" s="10" t="s">
        <v>193</v>
      </c>
      <c r="I58" s="10">
        <v>3</v>
      </c>
      <c r="J58" s="69"/>
      <c r="K58" s="10"/>
      <c r="L58" s="10" t="s">
        <v>199</v>
      </c>
      <c r="M58" s="10"/>
      <c r="N58" s="10"/>
      <c r="O58" s="10"/>
      <c r="P58" s="10"/>
    </row>
    <row r="59" spans="1:16" s="16" customFormat="1" ht="12" customHeight="1">
      <c r="A59" t="str">
        <f>VLOOKUP(D59,clubs!B:B,1,0)</f>
        <v>VENDEE CHALLANS BASKET</v>
      </c>
      <c r="B59" s="9" t="str">
        <f t="shared" si="1"/>
        <v>O1</v>
      </c>
      <c r="C59" s="10">
        <v>1</v>
      </c>
      <c r="D59" s="16" t="s">
        <v>48</v>
      </c>
      <c r="E59" s="10">
        <v>6</v>
      </c>
      <c r="F59" s="10" t="s">
        <v>174</v>
      </c>
      <c r="G59" s="10"/>
      <c r="H59" s="10" t="s">
        <v>194</v>
      </c>
      <c r="I59" s="10">
        <v>3</v>
      </c>
      <c r="J59" s="10">
        <v>5</v>
      </c>
      <c r="K59" s="10"/>
      <c r="L59" s="10" t="s">
        <v>12</v>
      </c>
      <c r="M59" s="10">
        <v>3</v>
      </c>
      <c r="N59" s="10"/>
      <c r="O59" s="10"/>
      <c r="P59" s="10"/>
    </row>
    <row r="60" spans="1:16" s="16" customFormat="1" ht="12" customHeight="1">
      <c r="A60" t="str">
        <f>VLOOKUP(D60,clubs!B:B,1,0)</f>
        <v>ILE D'OLONNE</v>
      </c>
      <c r="B60" s="16" t="str">
        <f t="shared" si="1"/>
        <v>O2</v>
      </c>
      <c r="C60" s="10">
        <v>2</v>
      </c>
      <c r="D60" s="16" t="s">
        <v>70</v>
      </c>
      <c r="E60" s="10">
        <v>1</v>
      </c>
      <c r="F60" s="10" t="s">
        <v>189</v>
      </c>
      <c r="G60" s="10"/>
      <c r="H60" s="10" t="s">
        <v>194</v>
      </c>
      <c r="I60" s="10">
        <v>3</v>
      </c>
      <c r="J60" s="10"/>
      <c r="K60" s="10"/>
      <c r="L60" s="10" t="s">
        <v>199</v>
      </c>
      <c r="M60" s="10"/>
      <c r="N60" s="10"/>
      <c r="O60" s="10"/>
      <c r="P60" s="10"/>
    </row>
    <row r="61" spans="1:16" s="16" customFormat="1" ht="12" customHeight="1">
      <c r="A61" t="str">
        <f>VLOOKUP(D61,clubs!B:B,1,0)</f>
        <v>RIEZ VIE BASKET OCEAN</v>
      </c>
      <c r="B61" s="9" t="str">
        <f t="shared" si="1"/>
        <v>O3</v>
      </c>
      <c r="C61" s="10">
        <v>3</v>
      </c>
      <c r="D61" s="16" t="s">
        <v>98</v>
      </c>
      <c r="E61" s="10">
        <v>1</v>
      </c>
      <c r="F61" s="10" t="s">
        <v>178</v>
      </c>
      <c r="G61" s="10" t="s">
        <v>184</v>
      </c>
      <c r="H61" s="10" t="s">
        <v>194</v>
      </c>
      <c r="I61" s="10">
        <v>3</v>
      </c>
      <c r="J61" s="10">
        <v>3</v>
      </c>
      <c r="K61" s="10"/>
      <c r="L61" s="10" t="s">
        <v>7</v>
      </c>
      <c r="M61" s="10">
        <v>2</v>
      </c>
      <c r="N61" s="10"/>
      <c r="O61" s="10"/>
      <c r="P61" s="10"/>
    </row>
    <row r="62" spans="1:16" s="16" customFormat="1" ht="12" customHeight="1">
      <c r="A62" t="str">
        <f>VLOOKUP(D62,clubs!B:B,1,0)</f>
        <v>PAYS DES OLONNES BASKET</v>
      </c>
      <c r="B62" s="9" t="str">
        <f t="shared" si="1"/>
        <v>O4</v>
      </c>
      <c r="C62" s="10">
        <v>4</v>
      </c>
      <c r="D62" s="16" t="s">
        <v>51</v>
      </c>
      <c r="E62" s="10">
        <v>3</v>
      </c>
      <c r="F62" s="10" t="s">
        <v>174</v>
      </c>
      <c r="G62" s="10"/>
      <c r="H62" s="10" t="s">
        <v>194</v>
      </c>
      <c r="I62" s="10">
        <v>3</v>
      </c>
      <c r="J62" s="10">
        <v>4</v>
      </c>
      <c r="K62" s="10"/>
      <c r="L62" s="10" t="s">
        <v>11</v>
      </c>
      <c r="M62" s="10">
        <v>3</v>
      </c>
      <c r="N62" s="10"/>
      <c r="O62" s="10"/>
      <c r="P62" s="10"/>
    </row>
    <row r="63" spans="1:16" s="16" customFormat="1" ht="12" customHeight="1">
      <c r="A63" t="str">
        <f>VLOOKUP(D63,clubs!B:B,1,0)</f>
        <v>POIRE SUR VIE</v>
      </c>
      <c r="B63" s="9" t="str">
        <f t="shared" si="1"/>
        <v>P1</v>
      </c>
      <c r="C63" s="10">
        <v>1</v>
      </c>
      <c r="D63" s="16" t="s">
        <v>86</v>
      </c>
      <c r="E63" s="10">
        <v>1</v>
      </c>
      <c r="F63" s="10" t="s">
        <v>174</v>
      </c>
      <c r="G63" s="10"/>
      <c r="H63" s="10" t="s">
        <v>195</v>
      </c>
      <c r="I63" s="10">
        <v>3</v>
      </c>
      <c r="J63" s="10">
        <v>4</v>
      </c>
      <c r="K63" s="10"/>
      <c r="L63" s="10" t="s">
        <v>172</v>
      </c>
      <c r="M63" s="10">
        <v>3</v>
      </c>
      <c r="N63" s="10"/>
      <c r="O63" s="10"/>
      <c r="P63" s="10"/>
    </row>
    <row r="64" spans="1:16" s="16" customFormat="1" ht="12" customHeight="1">
      <c r="A64" t="str">
        <f>VLOOKUP(D64,clubs!B:B,1,0)</f>
        <v>ST JEAN DE MONTS</v>
      </c>
      <c r="B64" s="9" t="str">
        <f t="shared" si="1"/>
        <v>P2</v>
      </c>
      <c r="C64" s="10">
        <v>2</v>
      </c>
      <c r="D64" s="16" t="s">
        <v>101</v>
      </c>
      <c r="E64" s="10">
        <v>1</v>
      </c>
      <c r="F64" s="10" t="s">
        <v>178</v>
      </c>
      <c r="G64" s="10" t="s">
        <v>185</v>
      </c>
      <c r="H64" s="10" t="s">
        <v>195</v>
      </c>
      <c r="I64" s="10">
        <v>3</v>
      </c>
      <c r="J64" s="10">
        <v>5</v>
      </c>
      <c r="K64" s="10"/>
      <c r="L64" s="10" t="s">
        <v>12</v>
      </c>
      <c r="M64" s="10">
        <v>3</v>
      </c>
      <c r="N64" s="10"/>
      <c r="O64" s="10"/>
      <c r="P64" s="10"/>
    </row>
    <row r="65" spans="1:16" s="16" customFormat="1" ht="12" customHeight="1">
      <c r="A65" t="str">
        <f>VLOOKUP(D65,clubs!B:B,1,0)</f>
        <v>VENDEE CHALLANS BASKET</v>
      </c>
      <c r="B65" s="9" t="str">
        <f t="shared" si="1"/>
        <v>P3</v>
      </c>
      <c r="C65" s="10">
        <v>3</v>
      </c>
      <c r="D65" s="16" t="s">
        <v>48</v>
      </c>
      <c r="E65" s="10">
        <v>4</v>
      </c>
      <c r="F65" s="10" t="s">
        <v>174</v>
      </c>
      <c r="G65" s="10"/>
      <c r="H65" s="10" t="s">
        <v>195</v>
      </c>
      <c r="I65" s="10">
        <v>3</v>
      </c>
      <c r="J65" s="10">
        <v>4</v>
      </c>
      <c r="K65" s="10"/>
      <c r="L65" s="10" t="s">
        <v>172</v>
      </c>
      <c r="M65" s="10">
        <v>3</v>
      </c>
      <c r="N65" s="10"/>
      <c r="O65" s="10"/>
      <c r="P65" s="10"/>
    </row>
    <row r="66" spans="1:16" s="16" customFormat="1" ht="12" customHeight="1">
      <c r="A66" t="str">
        <f>VLOOKUP(D66,clubs!B:B,1,0)</f>
        <v>CHAIZE GIRAUD</v>
      </c>
      <c r="B66" s="9" t="str">
        <f t="shared" si="1"/>
        <v>P4</v>
      </c>
      <c r="C66" s="10">
        <v>4</v>
      </c>
      <c r="D66" s="16" t="s">
        <v>47</v>
      </c>
      <c r="E66" s="10">
        <v>1</v>
      </c>
      <c r="F66" s="10" t="s">
        <v>174</v>
      </c>
      <c r="G66" s="10"/>
      <c r="H66" s="10" t="s">
        <v>195</v>
      </c>
      <c r="I66" s="10">
        <v>3</v>
      </c>
      <c r="J66" s="10">
        <v>4</v>
      </c>
      <c r="K66" s="10"/>
      <c r="L66" s="10" t="s">
        <v>12</v>
      </c>
      <c r="M66" s="10">
        <v>3</v>
      </c>
      <c r="N66" s="10"/>
      <c r="O66" s="10"/>
      <c r="P66" s="10"/>
    </row>
    <row r="67" spans="1:16" s="16" customFormat="1" ht="12" customHeight="1">
      <c r="A67" t="str">
        <f>VLOOKUP(D67,clubs!B:B,1,0)</f>
        <v>BELLEVILLE SUR VIE</v>
      </c>
      <c r="B67" s="9" t="str">
        <f aca="true" t="shared" si="2" ref="B67:B98">H67&amp;C67</f>
        <v>Q1</v>
      </c>
      <c r="C67" s="10">
        <v>1</v>
      </c>
      <c r="D67" s="16" t="s">
        <v>121</v>
      </c>
      <c r="E67" s="10">
        <v>1</v>
      </c>
      <c r="F67" s="10" t="s">
        <v>174</v>
      </c>
      <c r="G67" s="10"/>
      <c r="H67" s="10" t="s">
        <v>196</v>
      </c>
      <c r="I67" s="10">
        <v>3</v>
      </c>
      <c r="J67" s="10"/>
      <c r="K67" s="10"/>
      <c r="L67" s="10" t="s">
        <v>199</v>
      </c>
      <c r="M67" s="10"/>
      <c r="N67" s="10"/>
      <c r="O67" s="10"/>
      <c r="P67" s="10"/>
    </row>
    <row r="68" spans="1:16" s="16" customFormat="1" ht="12" customHeight="1">
      <c r="A68" t="str">
        <f>VLOOKUP(D68,clubs!B:B,1,0)</f>
        <v>MOUILLERON BASKET CLUB</v>
      </c>
      <c r="B68" s="9" t="str">
        <f t="shared" si="2"/>
        <v>Q2</v>
      </c>
      <c r="C68" s="10">
        <v>2</v>
      </c>
      <c r="D68" s="16" t="s">
        <v>82</v>
      </c>
      <c r="E68" s="10">
        <v>1</v>
      </c>
      <c r="F68" s="10" t="s">
        <v>178</v>
      </c>
      <c r="G68" s="10" t="s">
        <v>180</v>
      </c>
      <c r="H68" s="10" t="s">
        <v>196</v>
      </c>
      <c r="I68" s="10">
        <v>3</v>
      </c>
      <c r="J68" s="10">
        <v>5</v>
      </c>
      <c r="K68" s="10"/>
      <c r="L68" s="10" t="s">
        <v>172</v>
      </c>
      <c r="M68" s="10">
        <v>3</v>
      </c>
      <c r="N68" s="10"/>
      <c r="O68" s="10"/>
      <c r="P68" s="10"/>
    </row>
    <row r="69" spans="1:16" s="16" customFormat="1" ht="12" customHeight="1">
      <c r="A69" t="str">
        <f>VLOOKUP(D69,clubs!B:B,1,0)</f>
        <v>FERRIERE</v>
      </c>
      <c r="B69" s="9" t="str">
        <f t="shared" si="2"/>
        <v>Q3</v>
      </c>
      <c r="C69" s="10">
        <v>3</v>
      </c>
      <c r="D69" s="16" t="s">
        <v>60</v>
      </c>
      <c r="E69" s="10">
        <v>2</v>
      </c>
      <c r="F69" s="10" t="s">
        <v>174</v>
      </c>
      <c r="G69" s="10"/>
      <c r="H69" s="10" t="s">
        <v>196</v>
      </c>
      <c r="I69" s="10">
        <v>3</v>
      </c>
      <c r="J69" s="10">
        <v>5</v>
      </c>
      <c r="K69" s="10"/>
      <c r="L69" s="10" t="s">
        <v>11</v>
      </c>
      <c r="M69" s="10">
        <v>3</v>
      </c>
      <c r="N69" s="10"/>
      <c r="O69" s="10"/>
      <c r="P69" s="10"/>
    </row>
    <row r="70" spans="1:16" s="16" customFormat="1" ht="12" customHeight="1">
      <c r="A70" t="str">
        <f>VLOOKUP(D70,clubs!B:B,1,0)</f>
        <v>VENDEE CHALLANS BASKET</v>
      </c>
      <c r="B70" s="9" t="str">
        <f t="shared" si="2"/>
        <v>Q4</v>
      </c>
      <c r="C70" s="10">
        <v>4</v>
      </c>
      <c r="D70" s="16" t="s">
        <v>48</v>
      </c>
      <c r="E70" s="10">
        <v>5</v>
      </c>
      <c r="F70" s="10" t="s">
        <v>174</v>
      </c>
      <c r="G70" s="10"/>
      <c r="H70" s="10" t="s">
        <v>196</v>
      </c>
      <c r="I70" s="10">
        <v>3</v>
      </c>
      <c r="J70" s="10">
        <v>5</v>
      </c>
      <c r="K70" s="10"/>
      <c r="L70" s="10" t="s">
        <v>12</v>
      </c>
      <c r="M70" s="10">
        <v>3</v>
      </c>
      <c r="N70" s="10"/>
      <c r="O70" s="10"/>
      <c r="P70" s="10"/>
    </row>
    <row r="71" spans="1:16" s="16" customFormat="1" ht="12" customHeight="1">
      <c r="A71" t="str">
        <f>VLOOKUP(D71,clubs!B:B,1,0)</f>
        <v>MORTAGNE SUR SEVRE</v>
      </c>
      <c r="B71" s="9" t="str">
        <f t="shared" si="2"/>
        <v>R1</v>
      </c>
      <c r="C71" s="10">
        <v>1</v>
      </c>
      <c r="D71" s="16" t="s">
        <v>79</v>
      </c>
      <c r="E71" s="10">
        <v>1</v>
      </c>
      <c r="F71" s="10" t="s">
        <v>174</v>
      </c>
      <c r="G71" s="10"/>
      <c r="H71" s="10" t="s">
        <v>197</v>
      </c>
      <c r="I71" s="10">
        <v>3</v>
      </c>
      <c r="J71" s="10">
        <v>3</v>
      </c>
      <c r="K71" s="10"/>
      <c r="L71" s="10" t="s">
        <v>3</v>
      </c>
      <c r="M71" s="10">
        <v>2</v>
      </c>
      <c r="N71" s="10"/>
      <c r="O71" s="10"/>
      <c r="P71" s="10"/>
    </row>
    <row r="72" spans="1:16" s="16" customFormat="1" ht="12" customHeight="1">
      <c r="A72" t="str">
        <f>VLOOKUP(D72,clubs!B:B,1,0)</f>
        <v>ST PHILBERT DE BOUAINE</v>
      </c>
      <c r="B72" s="9" t="str">
        <f t="shared" si="2"/>
        <v>R2</v>
      </c>
      <c r="C72" s="10">
        <v>2</v>
      </c>
      <c r="D72" s="16" t="s">
        <v>105</v>
      </c>
      <c r="E72" s="10">
        <v>1</v>
      </c>
      <c r="F72" s="10" t="s">
        <v>174</v>
      </c>
      <c r="G72" s="10"/>
      <c r="H72" s="10" t="s">
        <v>197</v>
      </c>
      <c r="I72" s="10">
        <v>3</v>
      </c>
      <c r="J72" s="10">
        <v>5</v>
      </c>
      <c r="K72" s="10"/>
      <c r="L72" s="10" t="s">
        <v>10</v>
      </c>
      <c r="M72" s="10">
        <v>3</v>
      </c>
      <c r="N72" s="10"/>
      <c r="O72" s="10"/>
      <c r="P72" s="10"/>
    </row>
    <row r="73" spans="1:16" s="16" customFormat="1" ht="12" customHeight="1">
      <c r="A73" t="str">
        <f>VLOOKUP(D73,clubs!B:B,1,0)</f>
        <v>GUYONNIERE</v>
      </c>
      <c r="B73" s="9" t="str">
        <f t="shared" si="2"/>
        <v>R3</v>
      </c>
      <c r="C73" s="10">
        <v>3</v>
      </c>
      <c r="D73" s="16" t="s">
        <v>66</v>
      </c>
      <c r="E73" s="10">
        <v>1</v>
      </c>
      <c r="F73" s="10" t="s">
        <v>174</v>
      </c>
      <c r="G73" s="10"/>
      <c r="H73" s="10" t="s">
        <v>197</v>
      </c>
      <c r="I73" s="10">
        <v>3</v>
      </c>
      <c r="J73" s="10">
        <v>5</v>
      </c>
      <c r="K73" s="10"/>
      <c r="L73" s="10" t="s">
        <v>10</v>
      </c>
      <c r="M73" s="10">
        <v>3</v>
      </c>
      <c r="N73" s="10"/>
      <c r="O73" s="10"/>
      <c r="P73" s="10"/>
    </row>
    <row r="74" spans="1:16" s="16" customFormat="1" ht="12" customHeight="1">
      <c r="A74" t="str">
        <f>VLOOKUP(D74,clubs!B:B,1,0)</f>
        <v>HERBIERS VENDEE BASKET</v>
      </c>
      <c r="B74" s="9" t="str">
        <f t="shared" si="2"/>
        <v>R4</v>
      </c>
      <c r="C74" s="10">
        <v>4</v>
      </c>
      <c r="D74" s="16" t="s">
        <v>69</v>
      </c>
      <c r="E74" s="10">
        <v>4</v>
      </c>
      <c r="F74" s="10" t="s">
        <v>177</v>
      </c>
      <c r="G74" s="10"/>
      <c r="H74" s="10" t="s">
        <v>197</v>
      </c>
      <c r="I74" s="10">
        <v>3</v>
      </c>
      <c r="J74" s="10">
        <v>5</v>
      </c>
      <c r="K74" s="10"/>
      <c r="L74" s="10" t="s">
        <v>9</v>
      </c>
      <c r="M74" s="10">
        <v>3</v>
      </c>
      <c r="N74" s="10"/>
      <c r="O74" s="10"/>
      <c r="P74" s="10"/>
    </row>
    <row r="75" spans="1:16" s="16" customFormat="1" ht="12.75">
      <c r="A75" t="str">
        <f>VLOOKUP(D75,clubs!B:B,1,0)</f>
        <v>ST GEORGES VENDEE BASKET</v>
      </c>
      <c r="B75" s="9" t="str">
        <f t="shared" si="2"/>
        <v>S1</v>
      </c>
      <c r="C75" s="10">
        <v>1</v>
      </c>
      <c r="D75" s="16" t="s">
        <v>96</v>
      </c>
      <c r="E75" s="10">
        <v>3</v>
      </c>
      <c r="F75" s="10" t="s">
        <v>174</v>
      </c>
      <c r="G75" s="10"/>
      <c r="H75" s="10" t="s">
        <v>198</v>
      </c>
      <c r="I75" s="10">
        <v>3</v>
      </c>
      <c r="J75" s="10">
        <v>5</v>
      </c>
      <c r="K75" s="10"/>
      <c r="L75" s="10" t="s">
        <v>10</v>
      </c>
      <c r="M75" s="10">
        <v>3</v>
      </c>
      <c r="N75" s="10"/>
      <c r="O75" s="10"/>
      <c r="P75" s="10"/>
    </row>
    <row r="76" spans="1:16" ht="12.75">
      <c r="A76" t="e">
        <f>VLOOKUP(D76,clubs!B:B,1,0)</f>
        <v>#N/A</v>
      </c>
      <c r="B76" s="9" t="str">
        <f t="shared" si="2"/>
        <v>S2</v>
      </c>
      <c r="C76" s="10">
        <v>2</v>
      </c>
      <c r="D76" s="16" t="s">
        <v>200</v>
      </c>
      <c r="E76" s="10"/>
      <c r="F76" s="10"/>
      <c r="G76" s="10"/>
      <c r="H76" s="10" t="s">
        <v>198</v>
      </c>
      <c r="I76" s="10">
        <v>3</v>
      </c>
      <c r="J76" s="10">
        <v>4</v>
      </c>
      <c r="K76" s="10"/>
      <c r="L76" s="10"/>
      <c r="M76" s="10"/>
      <c r="N76" s="10"/>
      <c r="O76" s="10"/>
      <c r="P76" s="10"/>
    </row>
    <row r="77" spans="1:16" ht="12" customHeight="1">
      <c r="A77" t="str">
        <f>VLOOKUP(D77,clubs!B:B,1,0)</f>
        <v>ESSARTS</v>
      </c>
      <c r="B77" s="16" t="str">
        <f t="shared" si="2"/>
        <v>S3</v>
      </c>
      <c r="C77" s="10">
        <v>3</v>
      </c>
      <c r="D77" s="16" t="s">
        <v>59</v>
      </c>
      <c r="E77" s="10">
        <v>2</v>
      </c>
      <c r="F77" s="10" t="s">
        <v>189</v>
      </c>
      <c r="G77" s="10"/>
      <c r="H77" s="10" t="s">
        <v>198</v>
      </c>
      <c r="I77" s="10">
        <v>3</v>
      </c>
      <c r="J77" s="10"/>
      <c r="K77" s="10"/>
      <c r="L77" s="10" t="s">
        <v>9</v>
      </c>
      <c r="M77" s="10">
        <v>3</v>
      </c>
      <c r="N77" s="10"/>
      <c r="O77" s="10"/>
      <c r="P77" s="10"/>
    </row>
    <row r="78" spans="1:16" ht="12" customHeight="1">
      <c r="A78" t="str">
        <f>VLOOKUP(D78,clubs!B:B,1,0)</f>
        <v>MORTAGNE SUR SEVRE</v>
      </c>
      <c r="B78" s="9" t="str">
        <f t="shared" si="2"/>
        <v>S4</v>
      </c>
      <c r="C78" s="10">
        <v>4</v>
      </c>
      <c r="D78" s="16" t="s">
        <v>79</v>
      </c>
      <c r="E78" s="10">
        <v>2</v>
      </c>
      <c r="F78" s="10" t="s">
        <v>174</v>
      </c>
      <c r="G78" s="10"/>
      <c r="H78" s="10" t="s">
        <v>198</v>
      </c>
      <c r="I78" s="10">
        <v>3</v>
      </c>
      <c r="J78" s="10">
        <v>4</v>
      </c>
      <c r="K78" s="10"/>
      <c r="L78" s="10" t="s">
        <v>9</v>
      </c>
      <c r="M78" s="10">
        <v>3</v>
      </c>
      <c r="N78" s="10"/>
      <c r="O78" s="10"/>
      <c r="P78" s="10"/>
    </row>
    <row r="79" spans="1:16" ht="12" customHeight="1">
      <c r="A79" t="str">
        <f>VLOOKUP(D79,clubs!B:B,1,0)</f>
        <v>ST GERMAIN DE PRINCAY</v>
      </c>
      <c r="B79" s="9" t="str">
        <f t="shared" si="2"/>
        <v>T1</v>
      </c>
      <c r="C79" s="10">
        <v>1</v>
      </c>
      <c r="D79" s="16" t="s">
        <v>97</v>
      </c>
      <c r="E79" s="10">
        <v>1</v>
      </c>
      <c r="F79" s="10" t="s">
        <v>174</v>
      </c>
      <c r="G79" s="10"/>
      <c r="H79" s="10" t="s">
        <v>201</v>
      </c>
      <c r="I79" s="10">
        <v>3</v>
      </c>
      <c r="J79" s="10">
        <v>4</v>
      </c>
      <c r="K79" s="10"/>
      <c r="L79" s="10" t="s">
        <v>4</v>
      </c>
      <c r="M79" s="10">
        <v>2</v>
      </c>
      <c r="N79" s="10"/>
      <c r="O79" s="10"/>
      <c r="P79" s="10"/>
    </row>
    <row r="80" spans="1:16" ht="12" customHeight="1">
      <c r="A80" t="str">
        <f>VLOOKUP(D80,clubs!B:B,1,0)</f>
        <v>POUZAUGES BASKET CLUB</v>
      </c>
      <c r="B80" s="9" t="str">
        <f t="shared" si="2"/>
        <v>T2</v>
      </c>
      <c r="C80" s="10">
        <v>2</v>
      </c>
      <c r="D80" s="16" t="s">
        <v>87</v>
      </c>
      <c r="E80" s="10">
        <v>1</v>
      </c>
      <c r="F80" s="10" t="s">
        <v>175</v>
      </c>
      <c r="G80" s="10" t="s">
        <v>183</v>
      </c>
      <c r="H80" s="10" t="s">
        <v>201</v>
      </c>
      <c r="I80" s="10">
        <v>3</v>
      </c>
      <c r="J80" s="10">
        <v>5</v>
      </c>
      <c r="K80" s="10"/>
      <c r="L80" s="10" t="s">
        <v>8</v>
      </c>
      <c r="M80" s="10">
        <v>3</v>
      </c>
      <c r="N80" s="10"/>
      <c r="O80" s="10"/>
      <c r="P80" s="10"/>
    </row>
    <row r="81" spans="1:16" s="16" customFormat="1" ht="12" customHeight="1">
      <c r="A81" t="str">
        <f>VLOOKUP(D81,clubs!B:B,1,0)</f>
        <v>ST MESMIN</v>
      </c>
      <c r="B81" s="9" t="str">
        <f t="shared" si="2"/>
        <v>T3</v>
      </c>
      <c r="C81" s="10">
        <v>3</v>
      </c>
      <c r="D81" s="16" t="s">
        <v>104</v>
      </c>
      <c r="E81" s="10">
        <v>1</v>
      </c>
      <c r="F81" s="10" t="s">
        <v>186</v>
      </c>
      <c r="G81" s="10"/>
      <c r="H81" s="10" t="s">
        <v>201</v>
      </c>
      <c r="I81" s="10">
        <v>3</v>
      </c>
      <c r="J81" s="10">
        <v>4</v>
      </c>
      <c r="K81" s="10"/>
      <c r="L81" s="10" t="s">
        <v>8</v>
      </c>
      <c r="M81" s="10">
        <v>3</v>
      </c>
      <c r="N81" s="10"/>
      <c r="O81" s="10"/>
      <c r="P81" s="10"/>
    </row>
    <row r="82" spans="1:16" ht="12" customHeight="1">
      <c r="A82" t="str">
        <f>VLOOKUP(D82,clubs!B:B,1,0)</f>
        <v>ST MARTIN DES NOYERS</v>
      </c>
      <c r="B82" s="9" t="str">
        <f t="shared" si="2"/>
        <v>T4</v>
      </c>
      <c r="C82" s="10">
        <v>4</v>
      </c>
      <c r="D82" s="16" t="s">
        <v>103</v>
      </c>
      <c r="E82" s="10">
        <v>2</v>
      </c>
      <c r="F82" s="10" t="s">
        <v>174</v>
      </c>
      <c r="G82" s="10"/>
      <c r="H82" s="10" t="s">
        <v>201</v>
      </c>
      <c r="I82" s="10">
        <v>3</v>
      </c>
      <c r="J82" s="10">
        <v>4</v>
      </c>
      <c r="K82" s="10"/>
      <c r="L82" s="10" t="s">
        <v>9</v>
      </c>
      <c r="M82" s="10">
        <v>3</v>
      </c>
      <c r="N82" s="10"/>
      <c r="O82" s="10"/>
      <c r="P82" s="10"/>
    </row>
    <row r="83" ht="12" customHeight="1">
      <c r="C83" s="10"/>
    </row>
    <row r="84" ht="12" customHeight="1">
      <c r="C84" s="10"/>
    </row>
  </sheetData>
  <sheetProtection/>
  <autoFilter ref="B2:O82">
    <sortState ref="B3:O84">
      <sortCondition sortBy="value" ref="B3:B84"/>
    </sortState>
  </autoFilter>
  <mergeCells count="3">
    <mergeCell ref="H1:I1"/>
    <mergeCell ref="L1:M1"/>
    <mergeCell ref="O1:P1"/>
  </mergeCells>
  <conditionalFormatting sqref="B3:P77 B81:P82">
    <cfRule type="expression" priority="5" dxfId="4" stopIfTrue="1">
      <formula>IF($I3&lt;&gt;$I4,"VRAI")</formula>
    </cfRule>
  </conditionalFormatting>
  <conditionalFormatting sqref="D83:D97">
    <cfRule type="cellIs" priority="6" dxfId="2" operator="lessThan" stopIfTrue="1">
      <formula>1</formula>
    </cfRule>
  </conditionalFormatting>
  <conditionalFormatting sqref="A3:A82">
    <cfRule type="expression" priority="3" dxfId="1" stopIfTrue="1">
      <formula>ISNA(A3)=TRUE</formula>
    </cfRule>
  </conditionalFormatting>
  <conditionalFormatting sqref="B79:P80">
    <cfRule type="expression" priority="1" dxfId="4" stopIfTrue="1">
      <formula>IF($I79&lt;&gt;$I80,"VRAI")</formula>
    </cfRule>
  </conditionalFormatting>
  <printOptions gridLines="1" horizontalCentered="1"/>
  <pageMargins left="0.1968503937007874" right="0.1968503937007874" top="0" bottom="0" header="0.5118110236220472" footer="0.5118110236220472"/>
  <pageSetup cellComments="asDisplayed" fitToHeight="1" fitToWidth="1" horizontalDpi="600" verticalDpi="600" orientation="portrait" paperSize="9" scale="80" r:id="rId4"/>
  <headerFooter alignWithMargins="0">
    <oddFooter>&amp;LCOMMISSION SPORTIVE&amp;C&amp;D&amp;R&amp;F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O33"/>
  <sheetViews>
    <sheetView tabSelected="1" zoomScalePageLayoutView="0" workbookViewId="0" topLeftCell="A1">
      <selection activeCell="E4" sqref="E4"/>
    </sheetView>
  </sheetViews>
  <sheetFormatPr defaultColWidth="11.421875" defaultRowHeight="12" customHeight="1"/>
  <cols>
    <col min="1" max="1" width="10.00390625" style="44" customWidth="1"/>
    <col min="2" max="2" width="8.421875" style="44" customWidth="1"/>
    <col min="3" max="3" width="10.28125" style="44" customWidth="1"/>
    <col min="4" max="4" width="29.7109375" style="44" customWidth="1"/>
    <col min="5" max="5" width="4.7109375" style="62" customWidth="1"/>
    <col min="6" max="6" width="1.7109375" style="62" bestFit="1" customWidth="1"/>
    <col min="7" max="7" width="4.7109375" style="62" customWidth="1"/>
    <col min="8" max="8" width="29.7109375" style="63" customWidth="1"/>
    <col min="9" max="9" width="11.421875" style="44" customWidth="1"/>
    <col min="10" max="10" width="20.28125" style="44" customWidth="1"/>
    <col min="11" max="16384" width="11.421875" style="44" customWidth="1"/>
  </cols>
  <sheetData>
    <row r="1" spans="2:15" s="38" customFormat="1" ht="24.75" customHeight="1">
      <c r="B1" s="87" t="str">
        <f>"Grille de 4 - Championnat 85 - "&amp;poules!L1</f>
        <v>Grille de 4 - Championnat 85 - 2010-2011</v>
      </c>
      <c r="C1" s="87"/>
      <c r="D1" s="87"/>
      <c r="E1" s="87"/>
      <c r="F1" s="87"/>
      <c r="G1" s="87"/>
      <c r="H1" s="87"/>
      <c r="I1" s="37"/>
      <c r="J1" s="37"/>
      <c r="K1" s="37"/>
      <c r="L1" s="37"/>
      <c r="M1" s="37"/>
      <c r="N1" s="37"/>
      <c r="O1" s="37"/>
    </row>
    <row r="2" spans="2:15" ht="25.5" customHeight="1">
      <c r="B2" s="88" t="str">
        <f>poules!$C$2</f>
        <v>POUSSINS</v>
      </c>
      <c r="C2" s="88"/>
      <c r="D2" s="88"/>
      <c r="E2" s="88"/>
      <c r="F2" s="88"/>
      <c r="G2" s="88"/>
      <c r="H2" s="88"/>
      <c r="I2" s="3"/>
      <c r="J2" s="3"/>
      <c r="K2" s="3"/>
      <c r="L2" s="3"/>
      <c r="M2" s="3"/>
      <c r="N2" s="3"/>
      <c r="O2" s="3"/>
    </row>
    <row r="3" spans="2:14" ht="30.75" customHeight="1">
      <c r="B3" s="39"/>
      <c r="C3" s="40" t="str">
        <f>IF(E3="","",poules!$A$1&amp;VLOOKUP(E3,tri!$H:$I,2,0))</f>
        <v>PM3</v>
      </c>
      <c r="D3" s="41" t="s">
        <v>30</v>
      </c>
      <c r="E3" s="42" t="s">
        <v>172</v>
      </c>
      <c r="F3" s="43"/>
      <c r="G3" s="89" t="str">
        <f>poules!H1</f>
        <v>PHASE  2</v>
      </c>
      <c r="H3" s="89"/>
      <c r="J3" s="45"/>
      <c r="K3" s="45"/>
      <c r="L3" s="45"/>
      <c r="M3" s="45"/>
      <c r="N3" s="45"/>
    </row>
    <row r="4" spans="4:8" ht="12.75" customHeight="1" thickBot="1">
      <c r="D4" s="46"/>
      <c r="E4" s="47"/>
      <c r="F4" s="47"/>
      <c r="G4" s="47"/>
      <c r="H4" s="46"/>
    </row>
    <row r="5" spans="4:8" ht="13.5" customHeight="1">
      <c r="D5" s="90" t="s">
        <v>14</v>
      </c>
      <c r="E5" s="91"/>
      <c r="F5" s="48"/>
      <c r="G5" s="92">
        <v>40552</v>
      </c>
      <c r="H5" s="93"/>
    </row>
    <row r="6" spans="4:8" ht="13.5" customHeight="1">
      <c r="D6" s="49" t="str">
        <f>IF(ISBLANK($E$3)=FALSE,VLOOKUP($E$3&amp;E6,tri!B:F,3,0)&amp;"  "&amp;VLOOKUP($E$3&amp;E6,tri!B:F,4,0)&amp;"  "&amp;VLOOKUP($E$3&amp;E6,tri!B:F,5,0)," ")</f>
        <v>ST MARTIN DE FRAIGNEAU  1    </v>
      </c>
      <c r="E6" s="50">
        <v>1</v>
      </c>
      <c r="F6" s="51" t="s">
        <v>15</v>
      </c>
      <c r="G6" s="52">
        <v>3</v>
      </c>
      <c r="H6" s="53" t="str">
        <f>IF(ISBLANK($E$3)=FALSE,VLOOKUP($E$3&amp;G6,tri!B:F,3,0)&amp;"  "&amp;VLOOKUP($E$3&amp;G6,tri!B:F,4,0)&amp;"  "&amp;VLOOKUP($E$3&amp;G6,tri!B:F,5,0)," ")</f>
        <v>NIEUL SUR L'AUTIZE  1  </v>
      </c>
    </row>
    <row r="7" spans="4:8" ht="13.5" customHeight="1">
      <c r="D7" s="49" t="str">
        <f>IF(ISBLANK($E$3)=FALSE,VLOOKUP($E$3&amp;E7,tri!B:F,3,0)&amp;"  "&amp;VLOOKUP($E$3&amp;E7,tri!B:F,4,0)&amp;"  "&amp;VLOOKUP($E$3&amp;E7,tri!B:F,5,0)," ")</f>
        <v>LUCON BASKET CLUB  1    </v>
      </c>
      <c r="E7" s="50">
        <v>2</v>
      </c>
      <c r="F7" s="51" t="s">
        <v>15</v>
      </c>
      <c r="G7" s="52">
        <v>4</v>
      </c>
      <c r="H7" s="54" t="str">
        <f>IF(ISBLANK($E$3)=FALSE,VLOOKUP($E$3&amp;G7,tri!B:F,3,0)&amp;"  "&amp;VLOOKUP($E$3&amp;G7,tri!B:F,4,0)&amp;"  "&amp;VLOOKUP($E$3&amp;G7,tri!B:F,5,0)," ")</f>
        <v>HERMENAULT  1  </v>
      </c>
    </row>
    <row r="8" spans="4:8" ht="13.5" customHeight="1">
      <c r="D8" s="55"/>
      <c r="E8" s="56"/>
      <c r="F8" s="57"/>
      <c r="G8" s="56"/>
      <c r="H8" s="58"/>
    </row>
    <row r="9" spans="4:8" ht="13.5" customHeight="1">
      <c r="D9" s="83" t="s">
        <v>16</v>
      </c>
      <c r="E9" s="84"/>
      <c r="F9" s="59"/>
      <c r="G9" s="85">
        <f>G5+7</f>
        <v>40559</v>
      </c>
      <c r="H9" s="86"/>
    </row>
    <row r="10" spans="4:8" ht="13.5" customHeight="1">
      <c r="D10" s="49" t="str">
        <f>IF(ISBLANK($E$3)=FALSE,VLOOKUP($E$3&amp;E10,tri!B:F,3,0)&amp;"  "&amp;VLOOKUP($E$3&amp;E10,tri!B:F,4,0)&amp;"  "&amp;VLOOKUP($E$3&amp;E10,tri!B:F,5,0)," ")</f>
        <v>NIEUL SUR L'AUTIZE  1  </v>
      </c>
      <c r="E10" s="50">
        <v>3</v>
      </c>
      <c r="F10" s="51" t="s">
        <v>15</v>
      </c>
      <c r="G10" s="52">
        <v>2</v>
      </c>
      <c r="H10" s="54" t="str">
        <f>IF(ISBLANK($E$3)=FALSE,VLOOKUP($E$3&amp;G10,tri!B:F,3,0)&amp;"  "&amp;VLOOKUP($E$3&amp;G10,tri!B:F,4,0)&amp;"  "&amp;VLOOKUP($E$3&amp;G10,tri!B:F,5,0)," ")</f>
        <v>LUCON BASKET CLUB  1    </v>
      </c>
    </row>
    <row r="11" spans="4:8" ht="13.5" customHeight="1">
      <c r="D11" s="49" t="str">
        <f>IF(ISBLANK($E$3)=FALSE,VLOOKUP($E$3&amp;E11,tri!B:F,3,0)&amp;"  "&amp;VLOOKUP($E$3&amp;E11,tri!B:F,4,0)&amp;"  "&amp;VLOOKUP($E$3&amp;E11,tri!B:F,5,0)," ")</f>
        <v>HERMENAULT  1  </v>
      </c>
      <c r="E11" s="50">
        <v>4</v>
      </c>
      <c r="F11" s="51" t="s">
        <v>15</v>
      </c>
      <c r="G11" s="52">
        <v>1</v>
      </c>
      <c r="H11" s="54" t="str">
        <f>IF(ISBLANK($E$3)=FALSE,VLOOKUP($E$3&amp;G11,tri!B:F,3,0)&amp;"  "&amp;VLOOKUP($E$3&amp;G11,tri!B:F,4,0)&amp;"  "&amp;VLOOKUP($E$3&amp;G11,tri!B:F,5,0)," ")</f>
        <v>ST MARTIN DE FRAIGNEAU  1    </v>
      </c>
    </row>
    <row r="12" spans="4:8" ht="13.5" customHeight="1">
      <c r="D12" s="60"/>
      <c r="E12" s="56"/>
      <c r="F12" s="57"/>
      <c r="G12" s="56"/>
      <c r="H12" s="58"/>
    </row>
    <row r="13" spans="4:8" ht="13.5" customHeight="1">
      <c r="D13" s="83" t="s">
        <v>17</v>
      </c>
      <c r="E13" s="84"/>
      <c r="F13" s="59"/>
      <c r="G13" s="85">
        <f>G9+7</f>
        <v>40566</v>
      </c>
      <c r="H13" s="86"/>
    </row>
    <row r="14" spans="4:8" ht="13.5" customHeight="1">
      <c r="D14" s="49" t="str">
        <f>IF(ISBLANK($E$3)=FALSE,VLOOKUP($E$3&amp;E14,tri!B:F,3,0)&amp;"  "&amp;VLOOKUP($E$3&amp;E14,tri!B:F,4,0)&amp;"  "&amp;VLOOKUP($E$3&amp;E14,tri!B:F,5,0)," ")</f>
        <v>NIEUL SUR L'AUTIZE  1  </v>
      </c>
      <c r="E14" s="50">
        <v>3</v>
      </c>
      <c r="F14" s="51" t="s">
        <v>15</v>
      </c>
      <c r="G14" s="52">
        <v>4</v>
      </c>
      <c r="H14" s="54" t="str">
        <f>IF(ISBLANK($E$3)=FALSE,VLOOKUP($E$3&amp;G14,tri!B:F,3,0)&amp;"  "&amp;VLOOKUP($E$3&amp;G14,tri!B:F,4,0)&amp;"  "&amp;VLOOKUP($E$3&amp;G14,tri!B:F,5,0)," ")</f>
        <v>HERMENAULT  1  </v>
      </c>
    </row>
    <row r="15" spans="4:8" ht="13.5" customHeight="1">
      <c r="D15" s="49" t="str">
        <f>IF(ISBLANK($E$3)=FALSE,VLOOKUP($E$3&amp;E15,tri!B:F,3,0)&amp;"  "&amp;VLOOKUP($E$3&amp;E15,tri!B:F,4,0)&amp;"  "&amp;VLOOKUP($E$3&amp;E15,tri!B:F,5,0)," ")</f>
        <v>ST MARTIN DE FRAIGNEAU  1    </v>
      </c>
      <c r="E15" s="50">
        <v>1</v>
      </c>
      <c r="F15" s="51" t="s">
        <v>15</v>
      </c>
      <c r="G15" s="52">
        <v>2</v>
      </c>
      <c r="H15" s="54" t="str">
        <f>IF(ISBLANK($E$3)=FALSE,VLOOKUP($E$3&amp;G15,tri!B:F,3,0)&amp;"  "&amp;VLOOKUP($E$3&amp;G15,tri!B:F,4,0)&amp;"  "&amp;VLOOKUP($E$3&amp;G15,tri!B:F,5,0)," ")</f>
        <v>LUCON BASKET CLUB  1    </v>
      </c>
    </row>
    <row r="16" spans="4:8" ht="13.5" customHeight="1">
      <c r="D16" s="55"/>
      <c r="E16" s="56"/>
      <c r="F16" s="57"/>
      <c r="G16" s="56"/>
      <c r="H16" s="58"/>
    </row>
    <row r="17" spans="4:8" ht="13.5" customHeight="1">
      <c r="D17" s="83" t="s">
        <v>166</v>
      </c>
      <c r="E17" s="84"/>
      <c r="F17" s="59"/>
      <c r="G17" s="85">
        <f>G13+7</f>
        <v>40573</v>
      </c>
      <c r="H17" s="86"/>
    </row>
    <row r="18" spans="4:8" ht="13.5" customHeight="1">
      <c r="D18" s="49" t="str">
        <f>IF(ISBLANK($E$3)=FALSE,VLOOKUP($E$3&amp;E18,tri!B:F,3,0)&amp;"  "&amp;VLOOKUP($E$3&amp;E18,tri!B:F,4,0)&amp;"  "&amp;VLOOKUP($E$3&amp;E18,tri!B:F,5,0)," ")</f>
        <v>HERMENAULT  1  </v>
      </c>
      <c r="E18" s="61">
        <v>4</v>
      </c>
      <c r="F18" s="51" t="s">
        <v>15</v>
      </c>
      <c r="G18" s="61">
        <v>3</v>
      </c>
      <c r="H18" s="54" t="str">
        <f>IF(ISBLANK($E$3)=FALSE,VLOOKUP($E$3&amp;G18,tri!B:F,3,0)&amp;"  "&amp;VLOOKUP($E$3&amp;G18,tri!B:F,4,0)&amp;"  "&amp;VLOOKUP($E$3&amp;G18,tri!B:F,5,0)," ")</f>
        <v>NIEUL SUR L'AUTIZE  1  </v>
      </c>
    </row>
    <row r="19" spans="4:8" ht="13.5" customHeight="1">
      <c r="D19" s="49" t="str">
        <f>IF(ISBLANK($E$3)=FALSE,VLOOKUP($E$3&amp;E19,tri!B:F,3,0)&amp;"  "&amp;VLOOKUP($E$3&amp;E19,tri!B:F,4,0)&amp;"  "&amp;VLOOKUP($E$3&amp;E19,tri!B:F,5,0)," ")</f>
        <v>LUCON BASKET CLUB  1    </v>
      </c>
      <c r="E19" s="61">
        <v>2</v>
      </c>
      <c r="F19" s="51" t="s">
        <v>15</v>
      </c>
      <c r="G19" s="61">
        <v>1</v>
      </c>
      <c r="H19" s="54" t="str">
        <f>IF(ISBLANK($E$3)=FALSE,VLOOKUP($E$3&amp;G19,tri!B:F,3,0)&amp;"  "&amp;VLOOKUP($E$3&amp;G19,tri!B:F,4,0)&amp;"  "&amp;VLOOKUP($E$3&amp;G19,tri!B:F,5,0)," ")</f>
        <v>ST MARTIN DE FRAIGNEAU  1    </v>
      </c>
    </row>
    <row r="20" spans="4:8" ht="13.5" customHeight="1">
      <c r="D20" s="55"/>
      <c r="E20" s="56"/>
      <c r="F20" s="57"/>
      <c r="G20" s="56"/>
      <c r="H20" s="58"/>
    </row>
    <row r="21" spans="4:8" ht="13.5" customHeight="1">
      <c r="D21" s="83" t="s">
        <v>167</v>
      </c>
      <c r="E21" s="84"/>
      <c r="F21" s="59"/>
      <c r="G21" s="85">
        <f>G17+7</f>
        <v>40580</v>
      </c>
      <c r="H21" s="86"/>
    </row>
    <row r="22" spans="4:8" ht="13.5" customHeight="1">
      <c r="D22" s="49" t="str">
        <f>IF(ISBLANK($E$3)=FALSE,VLOOKUP($E$3&amp;E22,tri!B:F,3,0)&amp;"  "&amp;VLOOKUP($E$3&amp;E22,tri!B:F,4,0)&amp;"  "&amp;VLOOKUP($E$3&amp;E22,tri!B:F,5,0)," ")</f>
        <v>LUCON BASKET CLUB  1    </v>
      </c>
      <c r="E22" s="61">
        <v>2</v>
      </c>
      <c r="F22" s="51" t="s">
        <v>15</v>
      </c>
      <c r="G22" s="61">
        <v>3</v>
      </c>
      <c r="H22" s="54" t="str">
        <f>IF(ISBLANK($E$3)=FALSE,VLOOKUP($E$3&amp;G22,tri!B:F,3,0)&amp;"  "&amp;VLOOKUP($E$3&amp;G22,tri!B:F,4,0)&amp;"  "&amp;VLOOKUP($E$3&amp;G22,tri!B:F,5,0)," ")</f>
        <v>NIEUL SUR L'AUTIZE  1  </v>
      </c>
    </row>
    <row r="23" spans="4:8" ht="13.5" customHeight="1">
      <c r="D23" s="49" t="str">
        <f>IF(ISBLANK($E$3)=FALSE,VLOOKUP($E$3&amp;E23,tri!B:F,3,0)&amp;"  "&amp;VLOOKUP($E$3&amp;E23,tri!B:F,4,0)&amp;"  "&amp;VLOOKUP($E$3&amp;E23,tri!B:F,5,0)," ")</f>
        <v>ST MARTIN DE FRAIGNEAU  1    </v>
      </c>
      <c r="E23" s="61">
        <v>1</v>
      </c>
      <c r="F23" s="51" t="s">
        <v>15</v>
      </c>
      <c r="G23" s="61">
        <v>4</v>
      </c>
      <c r="H23" s="54" t="str">
        <f>IF(ISBLANK($E$3)=FALSE,VLOOKUP($E$3&amp;G23,tri!B:F,3,0)&amp;"  "&amp;VLOOKUP($E$3&amp;G23,tri!B:F,4,0)&amp;"  "&amp;VLOOKUP($E$3&amp;G23,tri!B:F,5,0)," ")</f>
        <v>HERMENAULT  1  </v>
      </c>
    </row>
    <row r="24" spans="4:8" ht="13.5" customHeight="1">
      <c r="D24" s="55"/>
      <c r="E24" s="56"/>
      <c r="F24" s="57"/>
      <c r="G24" s="56"/>
      <c r="H24" s="58"/>
    </row>
    <row r="25" spans="4:8" ht="13.5" customHeight="1">
      <c r="D25" s="94" t="s">
        <v>18</v>
      </c>
      <c r="E25" s="95"/>
      <c r="F25" s="59"/>
      <c r="G25" s="85">
        <f>G21+7+7</f>
        <v>40594</v>
      </c>
      <c r="H25" s="86"/>
    </row>
    <row r="26" spans="4:8" ht="13.5" customHeight="1">
      <c r="D26" s="49" t="str">
        <f>IF(ISBLANK($E$3)=FALSE,VLOOKUP($E$3&amp;E26,tri!B:F,3,0)&amp;"  "&amp;VLOOKUP($E$3&amp;E26,tri!B:F,4,0)&amp;"  "&amp;VLOOKUP($E$3&amp;E26,tri!B:F,5,0)," ")</f>
        <v>NIEUL SUR L'AUTIZE  1  </v>
      </c>
      <c r="E26" s="50">
        <v>3</v>
      </c>
      <c r="F26" s="51" t="s">
        <v>15</v>
      </c>
      <c r="G26" s="52">
        <v>1</v>
      </c>
      <c r="H26" s="54" t="str">
        <f>IF(ISBLANK($E$3)=FALSE,VLOOKUP($E$3&amp;G26,tri!B:F,3,0)&amp;"  "&amp;VLOOKUP($E$3&amp;G26,tri!B:F,4,0)&amp;"  "&amp;VLOOKUP($E$3&amp;G26,tri!B:F,5,0)," ")</f>
        <v>ST MARTIN DE FRAIGNEAU  1    </v>
      </c>
    </row>
    <row r="27" spans="4:8" ht="13.5" customHeight="1">
      <c r="D27" s="49" t="str">
        <f>IF(ISBLANK($E$3)=FALSE,VLOOKUP($E$3&amp;E27,tri!B:F,3,0)&amp;"  "&amp;VLOOKUP($E$3&amp;E27,tri!B:F,4,0)&amp;"  "&amp;VLOOKUP($E$3&amp;E27,tri!B:F,5,0)," ")</f>
        <v>HERMENAULT  1  </v>
      </c>
      <c r="E27" s="50">
        <v>4</v>
      </c>
      <c r="F27" s="51" t="s">
        <v>15</v>
      </c>
      <c r="G27" s="52">
        <v>2</v>
      </c>
      <c r="H27" s="54" t="str">
        <f>IF(ISBLANK($E$3)=FALSE,VLOOKUP($E$3&amp;G27,tri!B:F,3,0)&amp;"  "&amp;VLOOKUP($E$3&amp;G27,tri!B:F,4,0)&amp;"  "&amp;VLOOKUP($E$3&amp;G27,tri!B:F,5,0)," ")</f>
        <v>LUCON BASKET CLUB  1    </v>
      </c>
    </row>
    <row r="28" spans="4:8" ht="13.5" customHeight="1" thickBot="1">
      <c r="D28" s="70"/>
      <c r="E28" s="71"/>
      <c r="F28" s="72"/>
      <c r="G28" s="71"/>
      <c r="H28" s="73"/>
    </row>
    <row r="29" ht="60.75" customHeight="1"/>
    <row r="30" ht="12" customHeight="1">
      <c r="H30" s="64" t="s">
        <v>168</v>
      </c>
    </row>
    <row r="31" ht="12" customHeight="1">
      <c r="H31" s="65">
        <v>40587</v>
      </c>
    </row>
    <row r="32" ht="12" customHeight="1">
      <c r="H32" s="65"/>
    </row>
    <row r="33" ht="12" customHeight="1">
      <c r="H33" s="66"/>
    </row>
  </sheetData>
  <sheetProtection/>
  <mergeCells count="15">
    <mergeCell ref="D17:E17"/>
    <mergeCell ref="G17:H17"/>
    <mergeCell ref="D21:E21"/>
    <mergeCell ref="G21:H21"/>
    <mergeCell ref="D13:E13"/>
    <mergeCell ref="D25:E25"/>
    <mergeCell ref="G25:H25"/>
    <mergeCell ref="G13:H13"/>
    <mergeCell ref="D9:E9"/>
    <mergeCell ref="G9:H9"/>
    <mergeCell ref="B1:H1"/>
    <mergeCell ref="B2:H2"/>
    <mergeCell ref="G3:H3"/>
    <mergeCell ref="D5:E5"/>
    <mergeCell ref="G5:H5"/>
  </mergeCells>
  <dataValidations count="1">
    <dataValidation type="textLength" allowBlank="1" showInputMessage="1" showErrorMessage="1" sqref="E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ANGELE</cp:lastModifiedBy>
  <cp:lastPrinted>2010-12-20T20:46:00Z</cp:lastPrinted>
  <dcterms:created xsi:type="dcterms:W3CDTF">2001-12-24T08:00:08Z</dcterms:created>
  <dcterms:modified xsi:type="dcterms:W3CDTF">2010-12-22T10:37:15Z</dcterms:modified>
  <cp:category/>
  <cp:version/>
  <cp:contentType/>
  <cp:contentStatus/>
</cp:coreProperties>
</file>